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نحنى" sheetId="3" state="visible" r:id="rId3"/>
  </sheets>
  <definedNames>
    <definedName name="_xlnm.Print_Area" localSheetId="2">'المنحنى'!$A$1:$H$38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mm/yyyy"/>
    <numFmt numFmtId="167" formatCode="#,##0;[Red]-#,##0"/>
    <numFmt numFmtId="168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6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66" fontId="10" fillId="0" borderId="2" applyAlignment="1" pivotButton="0" quotePrefix="0" xfId="0">
      <alignment horizontal="center" vertical="center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168" fontId="10" fillId="0" borderId="2" applyAlignment="1" pivotButton="0" quotePrefix="0" xfId="0">
      <alignment horizontal="center" vertical="center"/>
    </xf>
    <xf numFmtId="0" fontId="16" fillId="5" borderId="7" applyAlignment="1" pivotButton="0" quotePrefix="0" xfId="0">
      <alignment horizontal="right" vertical="center" wrapText="1"/>
    </xf>
    <xf numFmtId="167" fontId="16" fillId="5" borderId="7" applyAlignment="1" pivotButton="0" quotePrefix="0" xfId="0">
      <alignment horizontal="center" vertical="center"/>
    </xf>
    <xf numFmtId="0" fontId="16" fillId="5" borderId="7" pivotButton="0" quotePrefix="0" xfId="0"/>
    <xf numFmtId="0" fontId="10" fillId="0" borderId="2" applyAlignment="1" pivotButton="0" quotePrefix="0" xfId="0">
      <alignment horizontal="right" vertical="center" wrapText="1"/>
    </xf>
    <xf numFmtId="167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التكلفة التراكمية: المخطط مقابل الفعلي</a:t>
            </a:r>
          </a:p>
        </rich>
      </tx>
    </title>
    <plotArea>
      <lineChart>
        <grouping val="standard"/>
        <ser>
          <idx val="0"/>
          <order val="0"/>
          <tx>
            <strRef>
              <f>'المنحنى'!D5</f>
            </strRef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'المنحنى'!$A$6:$A$17</f>
            </numRef>
          </cat>
          <val>
            <numRef>
              <f>'المنحنى'!$D$6:$D$17</f>
            </numRef>
          </val>
        </ser>
        <ser>
          <idx val="1"/>
          <order val="1"/>
          <tx>
            <strRef>
              <f>'المنحنى'!E5</f>
            </strRef>
          </tx>
          <spPr>
            <a:ln xmlns:a="http://schemas.openxmlformats.org/drawingml/2006/main" w="28000">
              <a:solidFill>
                <a:srgbClr val="B08D5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'المنحنى'!$A$6:$A$17</f>
            </numRef>
          </cat>
          <val>
            <numRef>
              <f>'المنحنى'!$E$6:$E$17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منحنى التكاليف التراكمية للمشروع (S-Curve)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يقارن التكلفة المخططة شهريًا لمشروع بالتكلفة الفعلية، ويحسب التراكمي لكل منهما ونسبته من الموازنة، والانحراف التراكمي، وتقديرًا بسيطًا للتكلفة عند الإتمام، ويرسم المنحنى على شكل S الشائع في متابعة المشروعات.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اسم المشروع وتاريخ بدايته، ثم التكلفة المخططة لكل شهر من الجدول الزمني المعتمد.</t>
        </is>
      </c>
    </row>
    <row r="8" ht="18" customHeight="1">
      <c r="A8" s="11" t="inlineStr">
        <is>
          <t>•</t>
        </is>
      </c>
      <c r="B8" s="12" t="inlineStr">
        <is>
          <t>سجّل التكلفة الفعلية لكل شهر منتهٍ فقط واترك الشهور القادمة فارغة.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التقدير عند الإتمام هنا = الفعلي حتى تاريخه + المخطط المتبقي (يفترض عدم تكرار الانحراف). لتحليل أدق يربط التكلفة بالإنجاز استخدم بطاقة أداء المشروع بالقيمة المكتسبة.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rightToLeft="1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5" customWidth="1" min="4" max="4"/>
    <col width="15" customWidth="1" min="5" max="5"/>
    <col width="11" customWidth="1" min="6" max="6"/>
    <col width="11" customWidth="1" min="7" max="7"/>
    <col width="15" customWidth="1" min="8" max="8"/>
  </cols>
  <sheetData>
    <row r="1" ht="30" customHeight="1">
      <c r="A1" s="15" t="inlineStr">
        <is>
          <t>منحنى التكاليف التراكمية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المشروع</t>
        </is>
      </c>
      <c r="B3" s="19" t="inlineStr">
        <is>
          <t>إنشاء مخزن مبرد</t>
        </is>
      </c>
      <c r="C3" s="20" t="n"/>
      <c r="D3" s="21" t="n"/>
      <c r="F3" s="18" t="inlineStr">
        <is>
          <t>بداية المشروع</t>
        </is>
      </c>
      <c r="G3" s="22" t="n"/>
      <c r="H3" s="23" t="n">
        <v>46023</v>
      </c>
    </row>
    <row r="5" ht="36" customHeight="1">
      <c r="A5" s="24" t="inlineStr">
        <is>
          <t>الشهر</t>
        </is>
      </c>
      <c r="B5" s="24" t="inlineStr">
        <is>
          <t>التكلفة المخططة</t>
        </is>
      </c>
      <c r="C5" s="24" t="inlineStr">
        <is>
          <t>التكلفة الفعلية</t>
        </is>
      </c>
      <c r="D5" s="24" t="inlineStr">
        <is>
          <t>المخطط التراكمي</t>
        </is>
      </c>
      <c r="E5" s="24" t="inlineStr">
        <is>
          <t>الفعلي التراكمي</t>
        </is>
      </c>
      <c r="F5" s="24" t="inlineStr">
        <is>
          <t>% مخطط</t>
        </is>
      </c>
      <c r="G5" s="24" t="inlineStr">
        <is>
          <t>% فعلي</t>
        </is>
      </c>
      <c r="H5" s="24" t="inlineStr">
        <is>
          <t>الانحراف التراكمي</t>
        </is>
      </c>
    </row>
    <row r="6">
      <c r="A6" s="25">
        <f>DATE(YEAR($H$3),MONTH($H$3)+0,1)</f>
        <v/>
      </c>
      <c r="B6" s="26" t="n">
        <v>350000</v>
      </c>
      <c r="C6" s="26" t="n">
        <v>380000</v>
      </c>
      <c r="D6" s="27">
        <f>SUM($B$6:B6)</f>
        <v/>
      </c>
      <c r="E6" s="27">
        <f>IF(C6="","",SUM($C$6:C6))</f>
        <v/>
      </c>
      <c r="F6" s="28">
        <f>IF($B$18=0,"",D6/$B$18)</f>
        <v/>
      </c>
      <c r="G6" s="28">
        <f>IF(OR(E6="",$B$18=0),"",E6/$B$18)</f>
        <v/>
      </c>
      <c r="H6" s="27">
        <f>IF(E6="","",D6-E6)</f>
        <v/>
      </c>
    </row>
    <row r="7">
      <c r="A7" s="25">
        <f>DATE(YEAR($H$3),MONTH($H$3)+1,1)</f>
        <v/>
      </c>
      <c r="B7" s="26" t="n">
        <v>820000</v>
      </c>
      <c r="C7" s="26" t="n">
        <v>900000</v>
      </c>
      <c r="D7" s="27">
        <f>SUM($B$6:B7)</f>
        <v/>
      </c>
      <c r="E7" s="27">
        <f>IF(C7="","",SUM($C$6:C7))</f>
        <v/>
      </c>
      <c r="F7" s="28">
        <f>IF($B$18=0,"",D7/$B$18)</f>
        <v/>
      </c>
      <c r="G7" s="28">
        <f>IF(OR(E7="",$B$18=0),"",E7/$B$18)</f>
        <v/>
      </c>
      <c r="H7" s="27">
        <f>IF(E7="","",D7-E7)</f>
        <v/>
      </c>
    </row>
    <row r="8">
      <c r="A8" s="25">
        <f>DATE(YEAR($H$3),MONTH($H$3)+2,1)</f>
        <v/>
      </c>
      <c r="B8" s="26" t="n">
        <v>1450000</v>
      </c>
      <c r="C8" s="26" t="n">
        <v>1520000</v>
      </c>
      <c r="D8" s="27">
        <f>SUM($B$6:B8)</f>
        <v/>
      </c>
      <c r="E8" s="27">
        <f>IF(C8="","",SUM($C$6:C8))</f>
        <v/>
      </c>
      <c r="F8" s="28">
        <f>IF($B$18=0,"",D8/$B$18)</f>
        <v/>
      </c>
      <c r="G8" s="28">
        <f>IF(OR(E8="",$B$18=0),"",E8/$B$18)</f>
        <v/>
      </c>
      <c r="H8" s="27">
        <f>IF(E8="","",D8-E8)</f>
        <v/>
      </c>
    </row>
    <row r="9">
      <c r="A9" s="25">
        <f>DATE(YEAR($H$3),MONTH($H$3)+3,1)</f>
        <v/>
      </c>
      <c r="B9" s="26" t="n">
        <v>2100000</v>
      </c>
      <c r="C9" s="26" t="n">
        <v>2350000</v>
      </c>
      <c r="D9" s="27">
        <f>SUM($B$6:B9)</f>
        <v/>
      </c>
      <c r="E9" s="27">
        <f>IF(C9="","",SUM($C$6:C9))</f>
        <v/>
      </c>
      <c r="F9" s="28">
        <f>IF($B$18=0,"",D9/$B$18)</f>
        <v/>
      </c>
      <c r="G9" s="28">
        <f>IF(OR(E9="",$B$18=0),"",E9/$B$18)</f>
        <v/>
      </c>
      <c r="H9" s="27">
        <f>IF(E9="","",D9-E9)</f>
        <v/>
      </c>
    </row>
    <row r="10">
      <c r="A10" s="25">
        <f>DATE(YEAR($H$3),MONTH($H$3)+4,1)</f>
        <v/>
      </c>
      <c r="B10" s="26" t="n">
        <v>2600000</v>
      </c>
      <c r="C10" s="26" t="n">
        <v>2810000</v>
      </c>
      <c r="D10" s="27">
        <f>SUM($B$6:B10)</f>
        <v/>
      </c>
      <c r="E10" s="27">
        <f>IF(C10="","",SUM($C$6:C10))</f>
        <v/>
      </c>
      <c r="F10" s="28">
        <f>IF($B$18=0,"",D10/$B$18)</f>
        <v/>
      </c>
      <c r="G10" s="28">
        <f>IF(OR(E10="",$B$18=0),"",E10/$B$18)</f>
        <v/>
      </c>
      <c r="H10" s="27">
        <f>IF(E10="","",D10-E10)</f>
        <v/>
      </c>
    </row>
    <row r="11">
      <c r="A11" s="25">
        <f>DATE(YEAR($H$3),MONTH($H$3)+5,1)</f>
        <v/>
      </c>
      <c r="B11" s="26" t="n">
        <v>2900000</v>
      </c>
      <c r="C11" s="26" t="n">
        <v>3050000</v>
      </c>
      <c r="D11" s="27">
        <f>SUM($B$6:B11)</f>
        <v/>
      </c>
      <c r="E11" s="27">
        <f>IF(C11="","",SUM($C$6:C11))</f>
        <v/>
      </c>
      <c r="F11" s="28">
        <f>IF($B$18=0,"",D11/$B$18)</f>
        <v/>
      </c>
      <c r="G11" s="28">
        <f>IF(OR(E11="",$B$18=0),"",E11/$B$18)</f>
        <v/>
      </c>
      <c r="H11" s="27">
        <f>IF(E11="","",D11-E11)</f>
        <v/>
      </c>
    </row>
    <row r="12">
      <c r="A12" s="25">
        <f>DATE(YEAR($H$3),MONTH($H$3)+6,1)</f>
        <v/>
      </c>
      <c r="B12" s="26" t="n">
        <v>2750000</v>
      </c>
      <c r="C12" s="26" t="n">
        <v>2600000</v>
      </c>
      <c r="D12" s="27">
        <f>SUM($B$6:B12)</f>
        <v/>
      </c>
      <c r="E12" s="27">
        <f>IF(C12="","",SUM($C$6:C12))</f>
        <v/>
      </c>
      <c r="F12" s="28">
        <f>IF($B$18=0,"",D12/$B$18)</f>
        <v/>
      </c>
      <c r="G12" s="28">
        <f>IF(OR(E12="",$B$18=0),"",E12/$B$18)</f>
        <v/>
      </c>
      <c r="H12" s="27">
        <f>IF(E12="","",D12-E12)</f>
        <v/>
      </c>
    </row>
    <row r="13">
      <c r="A13" s="25">
        <f>DATE(YEAR($H$3),MONTH($H$3)+7,1)</f>
        <v/>
      </c>
      <c r="B13" s="26" t="n">
        <v>2300000</v>
      </c>
      <c r="C13" s="26" t="n"/>
      <c r="D13" s="27">
        <f>SUM($B$6:B13)</f>
        <v/>
      </c>
      <c r="E13" s="27">
        <f>IF(C13="","",SUM($C$6:C13))</f>
        <v/>
      </c>
      <c r="F13" s="28">
        <f>IF($B$18=0,"",D13/$B$18)</f>
        <v/>
      </c>
      <c r="G13" s="28">
        <f>IF(OR(E13="",$B$18=0),"",E13/$B$18)</f>
        <v/>
      </c>
      <c r="H13" s="27">
        <f>IF(E13="","",D13-E13)</f>
        <v/>
      </c>
    </row>
    <row r="14">
      <c r="A14" s="25">
        <f>DATE(YEAR($H$3),MONTH($H$3)+8,1)</f>
        <v/>
      </c>
      <c r="B14" s="26" t="n">
        <v>1700000</v>
      </c>
      <c r="C14" s="26" t="n"/>
      <c r="D14" s="27">
        <f>SUM($B$6:B14)</f>
        <v/>
      </c>
      <c r="E14" s="27">
        <f>IF(C14="","",SUM($C$6:C14))</f>
        <v/>
      </c>
      <c r="F14" s="28">
        <f>IF($B$18=0,"",D14/$B$18)</f>
        <v/>
      </c>
      <c r="G14" s="28">
        <f>IF(OR(E14="",$B$18=0),"",E14/$B$18)</f>
        <v/>
      </c>
      <c r="H14" s="27">
        <f>IF(E14="","",D14-E14)</f>
        <v/>
      </c>
    </row>
    <row r="15">
      <c r="A15" s="25">
        <f>DATE(YEAR($H$3),MONTH($H$3)+9,1)</f>
        <v/>
      </c>
      <c r="B15" s="26" t="n">
        <v>1050000</v>
      </c>
      <c r="C15" s="26" t="n"/>
      <c r="D15" s="27">
        <f>SUM($B$6:B15)</f>
        <v/>
      </c>
      <c r="E15" s="27">
        <f>IF(C15="","",SUM($C$6:C15))</f>
        <v/>
      </c>
      <c r="F15" s="28">
        <f>IF($B$18=0,"",D15/$B$18)</f>
        <v/>
      </c>
      <c r="G15" s="28">
        <f>IF(OR(E15="",$B$18=0),"",E15/$B$18)</f>
        <v/>
      </c>
      <c r="H15" s="27">
        <f>IF(E15="","",D15-E15)</f>
        <v/>
      </c>
    </row>
    <row r="16">
      <c r="A16" s="25">
        <f>DATE(YEAR($H$3),MONTH($H$3)+10,1)</f>
        <v/>
      </c>
      <c r="B16" s="26" t="n">
        <v>600000</v>
      </c>
      <c r="C16" s="26" t="n"/>
      <c r="D16" s="27">
        <f>SUM($B$6:B16)</f>
        <v/>
      </c>
      <c r="E16" s="27">
        <f>IF(C16="","",SUM($C$6:C16))</f>
        <v/>
      </c>
      <c r="F16" s="28">
        <f>IF($B$18=0,"",D16/$B$18)</f>
        <v/>
      </c>
      <c r="G16" s="28">
        <f>IF(OR(E16="",$B$18=0),"",E16/$B$18)</f>
        <v/>
      </c>
      <c r="H16" s="27">
        <f>IF(E16="","",D16-E16)</f>
        <v/>
      </c>
    </row>
    <row r="17">
      <c r="A17" s="25">
        <f>DATE(YEAR($H$3),MONTH($H$3)+11,1)</f>
        <v/>
      </c>
      <c r="B17" s="26" t="n">
        <v>280000</v>
      </c>
      <c r="C17" s="26" t="n"/>
      <c r="D17" s="27">
        <f>SUM($B$6:B17)</f>
        <v/>
      </c>
      <c r="E17" s="27">
        <f>IF(C17="","",SUM($C$6:C17))</f>
        <v/>
      </c>
      <c r="F17" s="28">
        <f>IF($B$18=0,"",D17/$B$18)</f>
        <v/>
      </c>
      <c r="G17" s="28">
        <f>IF(OR(E17="",$B$18=0),"",E17/$B$18)</f>
        <v/>
      </c>
      <c r="H17" s="27">
        <f>IF(E17="","",D17-E17)</f>
        <v/>
      </c>
    </row>
    <row r="18">
      <c r="A18" s="29" t="inlineStr">
        <is>
          <t>الإجمالي</t>
        </is>
      </c>
      <c r="B18" s="30">
        <f>SUM(B6:B17)</f>
        <v/>
      </c>
      <c r="C18" s="30">
        <f>SUM(C6:C17)</f>
        <v/>
      </c>
      <c r="D18" s="31" t="n"/>
      <c r="E18" s="31" t="n"/>
      <c r="F18" s="31" t="n"/>
      <c r="G18" s="31" t="n"/>
      <c r="H18" s="31" t="n"/>
    </row>
    <row r="20">
      <c r="A20" s="32" t="inlineStr">
        <is>
          <t>الشهور المنتهية</t>
        </is>
      </c>
      <c r="B20" s="22" t="n"/>
      <c r="C20" s="27">
        <f>COUNT(C6:C17)</f>
        <v/>
      </c>
    </row>
    <row r="21">
      <c r="A21" s="32" t="inlineStr">
        <is>
          <t>المخطط حتى تاريخه</t>
        </is>
      </c>
      <c r="B21" s="22" t="n"/>
      <c r="C21" s="27">
        <f>IF(C20=0,0,INDEX(D6:D17,C20))</f>
        <v/>
      </c>
    </row>
    <row r="22">
      <c r="A22" s="32" t="inlineStr">
        <is>
          <t>الفعلي حتى تاريخه</t>
        </is>
      </c>
      <c r="B22" s="22" t="n"/>
      <c r="C22" s="27">
        <f>C18</f>
        <v/>
      </c>
    </row>
    <row r="23">
      <c r="A23" s="32" t="inlineStr">
        <is>
          <t>الانحراف حتى تاريخه (سالب = تجاوز)</t>
        </is>
      </c>
      <c r="B23" s="22" t="n"/>
      <c r="C23" s="27">
        <f>C21-C22</f>
        <v/>
      </c>
    </row>
    <row r="24">
      <c r="A24" s="18" t="inlineStr">
        <is>
          <t>التقدير عند الإتمام</t>
        </is>
      </c>
      <c r="B24" s="22" t="n"/>
      <c r="C24" s="33">
        <f>C22+B18-C21</f>
        <v/>
      </c>
    </row>
    <row r="25">
      <c r="A25" s="32" t="inlineStr">
        <is>
          <t>الانحراف المتوقع عن الموازنة</t>
        </is>
      </c>
      <c r="B25" s="22" t="n"/>
      <c r="C25" s="27">
        <f>B18-C24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0">
    <mergeCell ref="F3:G3"/>
    <mergeCell ref="A20:B20"/>
    <mergeCell ref="B3:D3"/>
    <mergeCell ref="A21:B21"/>
    <mergeCell ref="A24:B24"/>
    <mergeCell ref="A25:B25"/>
    <mergeCell ref="A2:H2"/>
    <mergeCell ref="A23:B23"/>
    <mergeCell ref="A1:H1"/>
    <mergeCell ref="A22:B22"/>
  </mergeCells>
  <conditionalFormatting sqref="H6:H17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2026-10-29T10:33:08Z</dcterms:created>
  <dcterms:modified xmlns:dcterms="http://purl.org/dc/terms/" xmlns:xsi="http://www.w3.org/2001/XMLSchema-instance" xsi:type="dcterms:W3CDTF">2026-10-29T10:33:08Z</dcterms:modified>
</cp:coreProperties>
</file>