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حاليل" sheetId="3" state="visible" r:id="rId3"/>
  </sheets>
  <definedNames>
    <definedName name="_xlnm.Print_Area" localSheetId="2">'التحاليل'!$A$1:$N$30</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وتسعير تحاليل معمل التحاليل الطبية</t>
        </is>
      </c>
    </row>
    <row r="2" ht="4" customHeight="1">
      <c r="A2" s="9" t="n"/>
    </row>
    <row r="4" ht="22" customHeight="1">
      <c r="B4" s="10" t="inlineStr">
        <is>
          <t>فكرة القالب</t>
        </is>
      </c>
    </row>
    <row r="5" ht="50" customHeight="1">
      <c r="A5" s="11" t="inlineStr">
        <is>
          <t>•</t>
        </is>
      </c>
      <c r="B5" s="12" t="inlineStr">
        <is>
          <t>لمعامل التحاليل الطبية: لكل تحليل تكلفة الكواشف والمستهلكات ودقائق الفني، ونصيبه من المصروفات الثابتة (إيجار، إهلاك الأجهزة، عقود الصيانة، أجور ثابتة)، وسعر القائمة ومتوسط خصم التعاقدات والتأمين، فيحسب التكلفة الكاملة والسعر الصافي والهامش وربح الشهر والسعر المقترح بهامش مستهدف.</t>
        </is>
      </c>
    </row>
    <row r="6" ht="22" customHeight="1">
      <c r="B6" s="10" t="inlineStr">
        <is>
          <t>خطوات الاستخدام</t>
        </is>
      </c>
    </row>
    <row r="7" ht="34" customHeight="1">
      <c r="A7" s="11" t="inlineStr">
        <is>
          <t>•</t>
        </is>
      </c>
      <c r="B7" s="12" t="inlineStr">
        <is>
          <t>اكتب تكلفة دقيقة الفني والمصروفات الثابتة الشهرية والهامش المستهدف، ثم لكل تحليل البيانات وعدد التحاليل الشهري.</t>
        </is>
      </c>
    </row>
    <row r="8" ht="22" customHeight="1">
      <c r="B8" s="10" t="inlineStr">
        <is>
          <t>ملاحظات</t>
        </is>
      </c>
    </row>
    <row r="9" ht="34" customHeight="1">
      <c r="A9" s="11" t="inlineStr">
        <is>
          <t>•</t>
        </is>
      </c>
      <c r="B9" s="12" t="inlineStr">
        <is>
          <t>تكلفة الكاشف تشمل المعايرة والكنترول والإعادة موزعة على عدد التحاليل. التحاليل البسيطة كثيرة العدد قد تكون ضعيفة الهامش لكنها تجلب المرضى للتحاليل الأخرى.</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30"/>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10" customWidth="1" min="3" max="3"/>
    <col width="9"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9" customWidth="1" min="12" max="12"/>
    <col width="12" customWidth="1" min="13" max="13"/>
    <col width="10" customWidth="1" min="14" max="14"/>
  </cols>
  <sheetData>
    <row r="1" ht="30" customHeight="1">
      <c r="A1" s="15" t="inlineStr">
        <is>
          <t>تسعير تحاليل المعمل</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3">
      <c r="A3" s="18" t="inlineStr">
        <is>
          <t>تكلفة دقيقة الفني</t>
        </is>
      </c>
      <c r="B3" s="19" t="n">
        <v>2.5</v>
      </c>
      <c r="C3" s="18" t="inlineStr">
        <is>
          <t>ثابتة شهرية</t>
        </is>
      </c>
      <c r="D3" s="20" t="n"/>
      <c r="E3" s="21" t="n">
        <v>120000</v>
      </c>
      <c r="G3" s="18" t="inlineStr">
        <is>
          <t>الهامش المستهدف</t>
        </is>
      </c>
      <c r="H3" s="20" t="n"/>
      <c r="I3" s="22" t="n">
        <v>0.35</v>
      </c>
    </row>
    <row r="5" ht="44" customHeight="1">
      <c r="A5" s="23" t="inlineStr">
        <is>
          <t>التحليل</t>
        </is>
      </c>
      <c r="B5" s="23" t="inlineStr">
        <is>
          <t>الكواشف</t>
        </is>
      </c>
      <c r="C5" s="23" t="inlineStr">
        <is>
          <t>مستهلكات</t>
        </is>
      </c>
      <c r="D5" s="23" t="inlineStr">
        <is>
          <t>دقائق الفني</t>
        </is>
      </c>
      <c r="E5" s="23" t="inlineStr">
        <is>
          <t>سعر القائمة</t>
        </is>
      </c>
      <c r="F5" s="23" t="inlineStr">
        <is>
          <t>خصم التعاقدات</t>
        </is>
      </c>
      <c r="G5" s="23" t="inlineStr">
        <is>
          <t>العدد الشهري</t>
        </is>
      </c>
      <c r="H5" s="23" t="inlineStr">
        <is>
          <t>التكلفة المباشرة</t>
        </is>
      </c>
      <c r="I5" s="23" t="inlineStr">
        <is>
          <t>نصيب الثابتة</t>
        </is>
      </c>
      <c r="J5" s="23" t="inlineStr">
        <is>
          <t>التكلفة الكاملة</t>
        </is>
      </c>
      <c r="K5" s="23" t="inlineStr">
        <is>
          <t>السعر الصافي</t>
        </is>
      </c>
      <c r="L5" s="23" t="inlineStr">
        <is>
          <t>الهامش</t>
        </is>
      </c>
      <c r="M5" s="23" t="inlineStr">
        <is>
          <t>ربح الشهر</t>
        </is>
      </c>
      <c r="N5" s="23" t="inlineStr">
        <is>
          <t>سعر قائمة مقترح</t>
        </is>
      </c>
    </row>
    <row r="6">
      <c r="A6" s="24" t="inlineStr">
        <is>
          <t>صورة دم كاملة CBC</t>
        </is>
      </c>
      <c r="B6" s="19" t="n">
        <v>35</v>
      </c>
      <c r="C6" s="19" t="n">
        <v>5</v>
      </c>
      <c r="D6" s="21" t="n">
        <v>6</v>
      </c>
      <c r="E6" s="21" t="n">
        <v>180</v>
      </c>
      <c r="F6" s="22" t="n">
        <v>0.1</v>
      </c>
      <c r="G6" s="21" t="n">
        <v>900</v>
      </c>
      <c r="H6" s="25">
        <f>IF(A6="","",N(B6)+N(C6)+N(D6)*$B$3)</f>
        <v/>
      </c>
      <c r="I6" s="25">
        <f>IF(OR(A6="",$G$26=0),"",$E$3/$G$26)</f>
        <v/>
      </c>
      <c r="J6" s="25">
        <f>IF(A6="","",H6+N(I6))</f>
        <v/>
      </c>
      <c r="K6" s="25">
        <f>IF(A6="","",N(E6)*(1-N(F6)))</f>
        <v/>
      </c>
      <c r="L6" s="26">
        <f>IF(OR(A6="",N(K6)=0),"",(K6-J6)/K6)</f>
        <v/>
      </c>
      <c r="M6" s="27">
        <f>IF(A6="","",(K6-J6)*N(G6))</f>
        <v/>
      </c>
      <c r="N6" s="27">
        <f>IF(A6="","",CEILING(J6/(1-$I$3)/(1-N(F6)),5))</f>
        <v/>
      </c>
    </row>
    <row r="7">
      <c r="A7" s="24" t="inlineStr">
        <is>
          <t>سكر صائم</t>
        </is>
      </c>
      <c r="B7" s="19" t="n">
        <v>6</v>
      </c>
      <c r="C7" s="19" t="n">
        <v>3</v>
      </c>
      <c r="D7" s="21" t="n">
        <v>3</v>
      </c>
      <c r="E7" s="21" t="n">
        <v>60</v>
      </c>
      <c r="F7" s="22" t="n">
        <v>0.1</v>
      </c>
      <c r="G7" s="21" t="n">
        <v>1200</v>
      </c>
      <c r="H7" s="25">
        <f>IF(A7="","",N(B7)+N(C7)+N(D7)*$B$3)</f>
        <v/>
      </c>
      <c r="I7" s="25">
        <f>IF(OR(A7="",$G$26=0),"",$E$3/$G$26)</f>
        <v/>
      </c>
      <c r="J7" s="25">
        <f>IF(A7="","",H7+N(I7))</f>
        <v/>
      </c>
      <c r="K7" s="25">
        <f>IF(A7="","",N(E7)*(1-N(F7)))</f>
        <v/>
      </c>
      <c r="L7" s="26">
        <f>IF(OR(A7="",N(K7)=0),"",(K7-J7)/K7)</f>
        <v/>
      </c>
      <c r="M7" s="27">
        <f>IF(A7="","",(K7-J7)*N(G7))</f>
        <v/>
      </c>
      <c r="N7" s="27">
        <f>IF(A7="","",CEILING(J7/(1-$I$3)/(1-N(F7)),5))</f>
        <v/>
      </c>
    </row>
    <row r="8">
      <c r="A8" s="24" t="inlineStr">
        <is>
          <t>وظائف كبد</t>
        </is>
      </c>
      <c r="B8" s="19" t="n">
        <v>55</v>
      </c>
      <c r="C8" s="19" t="n">
        <v>5</v>
      </c>
      <c r="D8" s="21" t="n">
        <v>8</v>
      </c>
      <c r="E8" s="21" t="n">
        <v>320</v>
      </c>
      <c r="F8" s="22" t="n">
        <v>0.15</v>
      </c>
      <c r="G8" s="21" t="n">
        <v>400</v>
      </c>
      <c r="H8" s="25">
        <f>IF(A8="","",N(B8)+N(C8)+N(D8)*$B$3)</f>
        <v/>
      </c>
      <c r="I8" s="25">
        <f>IF(OR(A8="",$G$26=0),"",$E$3/$G$26)</f>
        <v/>
      </c>
      <c r="J8" s="25">
        <f>IF(A8="","",H8+N(I8))</f>
        <v/>
      </c>
      <c r="K8" s="25">
        <f>IF(A8="","",N(E8)*(1-N(F8)))</f>
        <v/>
      </c>
      <c r="L8" s="26">
        <f>IF(OR(A8="",N(K8)=0),"",(K8-J8)/K8)</f>
        <v/>
      </c>
      <c r="M8" s="27">
        <f>IF(A8="","",(K8-J8)*N(G8))</f>
        <v/>
      </c>
      <c r="N8" s="27">
        <f>IF(A8="","",CEILING(J8/(1-$I$3)/(1-N(F8)),5))</f>
        <v/>
      </c>
    </row>
    <row r="9">
      <c r="A9" s="24" t="inlineStr">
        <is>
          <t>وظائف كلى</t>
        </is>
      </c>
      <c r="B9" s="19" t="n">
        <v>45</v>
      </c>
      <c r="C9" s="19" t="n">
        <v>5</v>
      </c>
      <c r="D9" s="21" t="n">
        <v>8</v>
      </c>
      <c r="E9" s="21" t="n">
        <v>280</v>
      </c>
      <c r="F9" s="22" t="n">
        <v>0.15</v>
      </c>
      <c r="G9" s="21" t="n">
        <v>450</v>
      </c>
      <c r="H9" s="25">
        <f>IF(A9="","",N(B9)+N(C9)+N(D9)*$B$3)</f>
        <v/>
      </c>
      <c r="I9" s="25">
        <f>IF(OR(A9="",$G$26=0),"",$E$3/$G$26)</f>
        <v/>
      </c>
      <c r="J9" s="25">
        <f>IF(A9="","",H9+N(I9))</f>
        <v/>
      </c>
      <c r="K9" s="25">
        <f>IF(A9="","",N(E9)*(1-N(F9)))</f>
        <v/>
      </c>
      <c r="L9" s="26">
        <f>IF(OR(A9="",N(K9)=0),"",(K9-J9)/K9)</f>
        <v/>
      </c>
      <c r="M9" s="27">
        <f>IF(A9="","",(K9-J9)*N(G9))</f>
        <v/>
      </c>
      <c r="N9" s="27">
        <f>IF(A9="","",CEILING(J9/(1-$I$3)/(1-N(F9)),5))</f>
        <v/>
      </c>
    </row>
    <row r="10">
      <c r="A10" s="24" t="inlineStr">
        <is>
          <t>دهون كاملة</t>
        </is>
      </c>
      <c r="B10" s="19" t="n">
        <v>60</v>
      </c>
      <c r="C10" s="19" t="n">
        <v>5</v>
      </c>
      <c r="D10" s="21" t="n">
        <v>8</v>
      </c>
      <c r="E10" s="21" t="n">
        <v>350</v>
      </c>
      <c r="F10" s="22" t="n">
        <v>0.1</v>
      </c>
      <c r="G10" s="21" t="n">
        <v>350</v>
      </c>
      <c r="H10" s="25">
        <f>IF(A10="","",N(B10)+N(C10)+N(D10)*$B$3)</f>
        <v/>
      </c>
      <c r="I10" s="25">
        <f>IF(OR(A10="",$G$26=0),"",$E$3/$G$26)</f>
        <v/>
      </c>
      <c r="J10" s="25">
        <f>IF(A10="","",H10+N(I10))</f>
        <v/>
      </c>
      <c r="K10" s="25">
        <f>IF(A10="","",N(E10)*(1-N(F10)))</f>
        <v/>
      </c>
      <c r="L10" s="26">
        <f>IF(OR(A10="",N(K10)=0),"",(K10-J10)/K10)</f>
        <v/>
      </c>
      <c r="M10" s="27">
        <f>IF(A10="","",(K10-J10)*N(G10))</f>
        <v/>
      </c>
      <c r="N10" s="27">
        <f>IF(A10="","",CEILING(J10/(1-$I$3)/(1-N(F10)),5))</f>
        <v/>
      </c>
    </row>
    <row r="11">
      <c r="A11" s="24" t="inlineStr">
        <is>
          <t>هرمون الغدة TSH</t>
        </is>
      </c>
      <c r="B11" s="19" t="n">
        <v>110</v>
      </c>
      <c r="C11" s="19" t="n">
        <v>6</v>
      </c>
      <c r="D11" s="21" t="n">
        <v>10</v>
      </c>
      <c r="E11" s="21" t="n">
        <v>420</v>
      </c>
      <c r="F11" s="22" t="n">
        <v>0.15</v>
      </c>
      <c r="G11" s="21" t="n">
        <v>300</v>
      </c>
      <c r="H11" s="25">
        <f>IF(A11="","",N(B11)+N(C11)+N(D11)*$B$3)</f>
        <v/>
      </c>
      <c r="I11" s="25">
        <f>IF(OR(A11="",$G$26=0),"",$E$3/$G$26)</f>
        <v/>
      </c>
      <c r="J11" s="25">
        <f>IF(A11="","",H11+N(I11))</f>
        <v/>
      </c>
      <c r="K11" s="25">
        <f>IF(A11="","",N(E11)*(1-N(F11)))</f>
        <v/>
      </c>
      <c r="L11" s="26">
        <f>IF(OR(A11="",N(K11)=0),"",(K11-J11)/K11)</f>
        <v/>
      </c>
      <c r="M11" s="27">
        <f>IF(A11="","",(K11-J11)*N(G11))</f>
        <v/>
      </c>
      <c r="N11" s="27">
        <f>IF(A11="","",CEILING(J11/(1-$I$3)/(1-N(F11)),5))</f>
        <v/>
      </c>
    </row>
    <row r="12">
      <c r="A12" s="24" t="inlineStr">
        <is>
          <t>فيتامين د</t>
        </is>
      </c>
      <c r="B12" s="19" t="n">
        <v>260</v>
      </c>
      <c r="C12" s="19" t="n">
        <v>6</v>
      </c>
      <c r="D12" s="21" t="n">
        <v>12</v>
      </c>
      <c r="E12" s="21" t="n">
        <v>750</v>
      </c>
      <c r="F12" s="22" t="n">
        <v>0.15</v>
      </c>
      <c r="G12" s="21" t="n">
        <v>180</v>
      </c>
      <c r="H12" s="25">
        <f>IF(A12="","",N(B12)+N(C12)+N(D12)*$B$3)</f>
        <v/>
      </c>
      <c r="I12" s="25">
        <f>IF(OR(A12="",$G$26=0),"",$E$3/$G$26)</f>
        <v/>
      </c>
      <c r="J12" s="25">
        <f>IF(A12="","",H12+N(I12))</f>
        <v/>
      </c>
      <c r="K12" s="25">
        <f>IF(A12="","",N(E12)*(1-N(F12)))</f>
        <v/>
      </c>
      <c r="L12" s="26">
        <f>IF(OR(A12="",N(K12)=0),"",(K12-J12)/K12)</f>
        <v/>
      </c>
      <c r="M12" s="27">
        <f>IF(A12="","",(K12-J12)*N(G12))</f>
        <v/>
      </c>
      <c r="N12" s="27">
        <f>IF(A12="","",CEILING(J12/(1-$I$3)/(1-N(F12)),5))</f>
        <v/>
      </c>
    </row>
    <row r="13">
      <c r="A13" s="24" t="inlineStr">
        <is>
          <t>CRP</t>
        </is>
      </c>
      <c r="B13" s="19" t="n">
        <v>40</v>
      </c>
      <c r="C13" s="19" t="n">
        <v>4</v>
      </c>
      <c r="D13" s="21" t="n">
        <v>5</v>
      </c>
      <c r="E13" s="21" t="n">
        <v>200</v>
      </c>
      <c r="F13" s="22" t="n">
        <v>0.1</v>
      </c>
      <c r="G13" s="21" t="n">
        <v>250</v>
      </c>
      <c r="H13" s="25">
        <f>IF(A13="","",N(B13)+N(C13)+N(D13)*$B$3)</f>
        <v/>
      </c>
      <c r="I13" s="25">
        <f>IF(OR(A13="",$G$26=0),"",$E$3/$G$26)</f>
        <v/>
      </c>
      <c r="J13" s="25">
        <f>IF(A13="","",H13+N(I13))</f>
        <v/>
      </c>
      <c r="K13" s="25">
        <f>IF(A13="","",N(E13)*(1-N(F13)))</f>
        <v/>
      </c>
      <c r="L13" s="26">
        <f>IF(OR(A13="",N(K13)=0),"",(K13-J13)/K13)</f>
        <v/>
      </c>
      <c r="M13" s="27">
        <f>IF(A13="","",(K13-J13)*N(G13))</f>
        <v/>
      </c>
      <c r="N13" s="27">
        <f>IF(A13="","",CEILING(J13/(1-$I$3)/(1-N(F13)),5))</f>
        <v/>
      </c>
    </row>
    <row r="14">
      <c r="A14" s="24" t="inlineStr">
        <is>
          <t>تحليل بول كامل</t>
        </is>
      </c>
      <c r="B14" s="19" t="n">
        <v>8</v>
      </c>
      <c r="C14" s="19" t="n">
        <v>4</v>
      </c>
      <c r="D14" s="21" t="n">
        <v>6</v>
      </c>
      <c r="E14" s="21" t="n">
        <v>90</v>
      </c>
      <c r="F14" s="22" t="n">
        <v>0.1</v>
      </c>
      <c r="G14" s="21" t="n">
        <v>500</v>
      </c>
      <c r="H14" s="25">
        <f>IF(A14="","",N(B14)+N(C14)+N(D14)*$B$3)</f>
        <v/>
      </c>
      <c r="I14" s="25">
        <f>IF(OR(A14="",$G$26=0),"",$E$3/$G$26)</f>
        <v/>
      </c>
      <c r="J14" s="25">
        <f>IF(A14="","",H14+N(I14))</f>
        <v/>
      </c>
      <c r="K14" s="25">
        <f>IF(A14="","",N(E14)*(1-N(F14)))</f>
        <v/>
      </c>
      <c r="L14" s="26">
        <f>IF(OR(A14="",N(K14)=0),"",(K14-J14)/K14)</f>
        <v/>
      </c>
      <c r="M14" s="27">
        <f>IF(A14="","",(K14-J14)*N(G14))</f>
        <v/>
      </c>
      <c r="N14" s="27">
        <f>IF(A14="","",CEILING(J14/(1-$I$3)/(1-N(F14)),5))</f>
        <v/>
      </c>
    </row>
    <row r="15">
      <c r="A15" s="24" t="n"/>
      <c r="B15" s="19" t="n"/>
      <c r="C15" s="19" t="n"/>
      <c r="D15" s="21" t="n"/>
      <c r="E15" s="21" t="n"/>
      <c r="F15" s="22" t="n"/>
      <c r="G15" s="21" t="n"/>
      <c r="H15" s="25">
        <f>IF(A15="","",N(B15)+N(C15)+N(D15)*$B$3)</f>
        <v/>
      </c>
      <c r="I15" s="25">
        <f>IF(OR(A15="",$G$26=0),"",$E$3/$G$26)</f>
        <v/>
      </c>
      <c r="J15" s="25">
        <f>IF(A15="","",H15+N(I15))</f>
        <v/>
      </c>
      <c r="K15" s="25">
        <f>IF(A15="","",N(E15)*(1-N(F15)))</f>
        <v/>
      </c>
      <c r="L15" s="26">
        <f>IF(OR(A15="",N(K15)=0),"",(K15-J15)/K15)</f>
        <v/>
      </c>
      <c r="M15" s="27">
        <f>IF(A15="","",(K15-J15)*N(G15))</f>
        <v/>
      </c>
      <c r="N15" s="27">
        <f>IF(A15="","",CEILING(J15/(1-$I$3)/(1-N(F15)),5))</f>
        <v/>
      </c>
    </row>
    <row r="16">
      <c r="A16" s="24" t="n"/>
      <c r="B16" s="19" t="n"/>
      <c r="C16" s="19" t="n"/>
      <c r="D16" s="21" t="n"/>
      <c r="E16" s="21" t="n"/>
      <c r="F16" s="22" t="n"/>
      <c r="G16" s="21" t="n"/>
      <c r="H16" s="25">
        <f>IF(A16="","",N(B16)+N(C16)+N(D16)*$B$3)</f>
        <v/>
      </c>
      <c r="I16" s="25">
        <f>IF(OR(A16="",$G$26=0),"",$E$3/$G$26)</f>
        <v/>
      </c>
      <c r="J16" s="25">
        <f>IF(A16="","",H16+N(I16))</f>
        <v/>
      </c>
      <c r="K16" s="25">
        <f>IF(A16="","",N(E16)*(1-N(F16)))</f>
        <v/>
      </c>
      <c r="L16" s="26">
        <f>IF(OR(A16="",N(K16)=0),"",(K16-J16)/K16)</f>
        <v/>
      </c>
      <c r="M16" s="27">
        <f>IF(A16="","",(K16-J16)*N(G16))</f>
        <v/>
      </c>
      <c r="N16" s="27">
        <f>IF(A16="","",CEILING(J16/(1-$I$3)/(1-N(F16)),5))</f>
        <v/>
      </c>
    </row>
    <row r="17">
      <c r="A17" s="24" t="n"/>
      <c r="B17" s="19" t="n"/>
      <c r="C17" s="19" t="n"/>
      <c r="D17" s="21" t="n"/>
      <c r="E17" s="21" t="n"/>
      <c r="F17" s="22" t="n"/>
      <c r="G17" s="21" t="n"/>
      <c r="H17" s="25">
        <f>IF(A17="","",N(B17)+N(C17)+N(D17)*$B$3)</f>
        <v/>
      </c>
      <c r="I17" s="25">
        <f>IF(OR(A17="",$G$26=0),"",$E$3/$G$26)</f>
        <v/>
      </c>
      <c r="J17" s="25">
        <f>IF(A17="","",H17+N(I17))</f>
        <v/>
      </c>
      <c r="K17" s="25">
        <f>IF(A17="","",N(E17)*(1-N(F17)))</f>
        <v/>
      </c>
      <c r="L17" s="26">
        <f>IF(OR(A17="",N(K17)=0),"",(K17-J17)/K17)</f>
        <v/>
      </c>
      <c r="M17" s="27">
        <f>IF(A17="","",(K17-J17)*N(G17))</f>
        <v/>
      </c>
      <c r="N17" s="27">
        <f>IF(A17="","",CEILING(J17/(1-$I$3)/(1-N(F17)),5))</f>
        <v/>
      </c>
    </row>
    <row r="18">
      <c r="A18" s="24" t="n"/>
      <c r="B18" s="19" t="n"/>
      <c r="C18" s="19" t="n"/>
      <c r="D18" s="21" t="n"/>
      <c r="E18" s="21" t="n"/>
      <c r="F18" s="22" t="n"/>
      <c r="G18" s="21" t="n"/>
      <c r="H18" s="25">
        <f>IF(A18="","",N(B18)+N(C18)+N(D18)*$B$3)</f>
        <v/>
      </c>
      <c r="I18" s="25">
        <f>IF(OR(A18="",$G$26=0),"",$E$3/$G$26)</f>
        <v/>
      </c>
      <c r="J18" s="25">
        <f>IF(A18="","",H18+N(I18))</f>
        <v/>
      </c>
      <c r="K18" s="25">
        <f>IF(A18="","",N(E18)*(1-N(F18)))</f>
        <v/>
      </c>
      <c r="L18" s="26">
        <f>IF(OR(A18="",N(K18)=0),"",(K18-J18)/K18)</f>
        <v/>
      </c>
      <c r="M18" s="27">
        <f>IF(A18="","",(K18-J18)*N(G18))</f>
        <v/>
      </c>
      <c r="N18" s="27">
        <f>IF(A18="","",CEILING(J18/(1-$I$3)/(1-N(F18)),5))</f>
        <v/>
      </c>
    </row>
    <row r="19">
      <c r="A19" s="24" t="n"/>
      <c r="B19" s="19" t="n"/>
      <c r="C19" s="19" t="n"/>
      <c r="D19" s="21" t="n"/>
      <c r="E19" s="21" t="n"/>
      <c r="F19" s="22" t="n"/>
      <c r="G19" s="21" t="n"/>
      <c r="H19" s="25">
        <f>IF(A19="","",N(B19)+N(C19)+N(D19)*$B$3)</f>
        <v/>
      </c>
      <c r="I19" s="25">
        <f>IF(OR(A19="",$G$26=0),"",$E$3/$G$26)</f>
        <v/>
      </c>
      <c r="J19" s="25">
        <f>IF(A19="","",H19+N(I19))</f>
        <v/>
      </c>
      <c r="K19" s="25">
        <f>IF(A19="","",N(E19)*(1-N(F19)))</f>
        <v/>
      </c>
      <c r="L19" s="26">
        <f>IF(OR(A19="",N(K19)=0),"",(K19-J19)/K19)</f>
        <v/>
      </c>
      <c r="M19" s="27">
        <f>IF(A19="","",(K19-J19)*N(G19))</f>
        <v/>
      </c>
      <c r="N19" s="27">
        <f>IF(A19="","",CEILING(J19/(1-$I$3)/(1-N(F19)),5))</f>
        <v/>
      </c>
    </row>
    <row r="20">
      <c r="A20" s="24" t="n"/>
      <c r="B20" s="19" t="n"/>
      <c r="C20" s="19" t="n"/>
      <c r="D20" s="21" t="n"/>
      <c r="E20" s="21" t="n"/>
      <c r="F20" s="22" t="n"/>
      <c r="G20" s="21" t="n"/>
      <c r="H20" s="25">
        <f>IF(A20="","",N(B20)+N(C20)+N(D20)*$B$3)</f>
        <v/>
      </c>
      <c r="I20" s="25">
        <f>IF(OR(A20="",$G$26=0),"",$E$3/$G$26)</f>
        <v/>
      </c>
      <c r="J20" s="25">
        <f>IF(A20="","",H20+N(I20))</f>
        <v/>
      </c>
      <c r="K20" s="25">
        <f>IF(A20="","",N(E20)*(1-N(F20)))</f>
        <v/>
      </c>
      <c r="L20" s="26">
        <f>IF(OR(A20="",N(K20)=0),"",(K20-J20)/K20)</f>
        <v/>
      </c>
      <c r="M20" s="27">
        <f>IF(A20="","",(K20-J20)*N(G20))</f>
        <v/>
      </c>
      <c r="N20" s="27">
        <f>IF(A20="","",CEILING(J20/(1-$I$3)/(1-N(F20)),5))</f>
        <v/>
      </c>
    </row>
    <row r="21">
      <c r="A21" s="24" t="n"/>
      <c r="B21" s="19" t="n"/>
      <c r="C21" s="19" t="n"/>
      <c r="D21" s="21" t="n"/>
      <c r="E21" s="21" t="n"/>
      <c r="F21" s="22" t="n"/>
      <c r="G21" s="21" t="n"/>
      <c r="H21" s="25">
        <f>IF(A21="","",N(B21)+N(C21)+N(D21)*$B$3)</f>
        <v/>
      </c>
      <c r="I21" s="25">
        <f>IF(OR(A21="",$G$26=0),"",$E$3/$G$26)</f>
        <v/>
      </c>
      <c r="J21" s="25">
        <f>IF(A21="","",H21+N(I21))</f>
        <v/>
      </c>
      <c r="K21" s="25">
        <f>IF(A21="","",N(E21)*(1-N(F21)))</f>
        <v/>
      </c>
      <c r="L21" s="26">
        <f>IF(OR(A21="",N(K21)=0),"",(K21-J21)/K21)</f>
        <v/>
      </c>
      <c r="M21" s="27">
        <f>IF(A21="","",(K21-J21)*N(G21))</f>
        <v/>
      </c>
      <c r="N21" s="27">
        <f>IF(A21="","",CEILING(J21/(1-$I$3)/(1-N(F21)),5))</f>
        <v/>
      </c>
    </row>
    <row r="22">
      <c r="A22" s="24" t="n"/>
      <c r="B22" s="19" t="n"/>
      <c r="C22" s="19" t="n"/>
      <c r="D22" s="21" t="n"/>
      <c r="E22" s="21" t="n"/>
      <c r="F22" s="22" t="n"/>
      <c r="G22" s="21" t="n"/>
      <c r="H22" s="25">
        <f>IF(A22="","",N(B22)+N(C22)+N(D22)*$B$3)</f>
        <v/>
      </c>
      <c r="I22" s="25">
        <f>IF(OR(A22="",$G$26=0),"",$E$3/$G$26)</f>
        <v/>
      </c>
      <c r="J22" s="25">
        <f>IF(A22="","",H22+N(I22))</f>
        <v/>
      </c>
      <c r="K22" s="25">
        <f>IF(A22="","",N(E22)*(1-N(F22)))</f>
        <v/>
      </c>
      <c r="L22" s="26">
        <f>IF(OR(A22="",N(K22)=0),"",(K22-J22)/K22)</f>
        <v/>
      </c>
      <c r="M22" s="27">
        <f>IF(A22="","",(K22-J22)*N(G22))</f>
        <v/>
      </c>
      <c r="N22" s="27">
        <f>IF(A22="","",CEILING(J22/(1-$I$3)/(1-N(F22)),5))</f>
        <v/>
      </c>
    </row>
    <row r="23">
      <c r="A23" s="24" t="n"/>
      <c r="B23" s="19" t="n"/>
      <c r="C23" s="19" t="n"/>
      <c r="D23" s="21" t="n"/>
      <c r="E23" s="21" t="n"/>
      <c r="F23" s="22" t="n"/>
      <c r="G23" s="21" t="n"/>
      <c r="H23" s="25">
        <f>IF(A23="","",N(B23)+N(C23)+N(D23)*$B$3)</f>
        <v/>
      </c>
      <c r="I23" s="25">
        <f>IF(OR(A23="",$G$26=0),"",$E$3/$G$26)</f>
        <v/>
      </c>
      <c r="J23" s="25">
        <f>IF(A23="","",H23+N(I23))</f>
        <v/>
      </c>
      <c r="K23" s="25">
        <f>IF(A23="","",N(E23)*(1-N(F23)))</f>
        <v/>
      </c>
      <c r="L23" s="26">
        <f>IF(OR(A23="",N(K23)=0),"",(K23-J23)/K23)</f>
        <v/>
      </c>
      <c r="M23" s="27">
        <f>IF(A23="","",(K23-J23)*N(G23))</f>
        <v/>
      </c>
      <c r="N23" s="27">
        <f>IF(A23="","",CEILING(J23/(1-$I$3)/(1-N(F23)),5))</f>
        <v/>
      </c>
    </row>
    <row r="24">
      <c r="A24" s="24" t="n"/>
      <c r="B24" s="19" t="n"/>
      <c r="C24" s="19" t="n"/>
      <c r="D24" s="21" t="n"/>
      <c r="E24" s="21" t="n"/>
      <c r="F24" s="22" t="n"/>
      <c r="G24" s="21" t="n"/>
      <c r="H24" s="25">
        <f>IF(A24="","",N(B24)+N(C24)+N(D24)*$B$3)</f>
        <v/>
      </c>
      <c r="I24" s="25">
        <f>IF(OR(A24="",$G$26=0),"",$E$3/$G$26)</f>
        <v/>
      </c>
      <c r="J24" s="25">
        <f>IF(A24="","",H24+N(I24))</f>
        <v/>
      </c>
      <c r="K24" s="25">
        <f>IF(A24="","",N(E24)*(1-N(F24)))</f>
        <v/>
      </c>
      <c r="L24" s="26">
        <f>IF(OR(A24="",N(K24)=0),"",(K24-J24)/K24)</f>
        <v/>
      </c>
      <c r="M24" s="27">
        <f>IF(A24="","",(K24-J24)*N(G24))</f>
        <v/>
      </c>
      <c r="N24" s="27">
        <f>IF(A24="","",CEILING(J24/(1-$I$3)/(1-N(F24)),5))</f>
        <v/>
      </c>
    </row>
    <row r="25">
      <c r="A25" s="24" t="n"/>
      <c r="B25" s="19" t="n"/>
      <c r="C25" s="19" t="n"/>
      <c r="D25" s="21" t="n"/>
      <c r="E25" s="21" t="n"/>
      <c r="F25" s="22" t="n"/>
      <c r="G25" s="21" t="n"/>
      <c r="H25" s="25">
        <f>IF(A25="","",N(B25)+N(C25)+N(D25)*$B$3)</f>
        <v/>
      </c>
      <c r="I25" s="25">
        <f>IF(OR(A25="",$G$26=0),"",$E$3/$G$26)</f>
        <v/>
      </c>
      <c r="J25" s="25">
        <f>IF(A25="","",H25+N(I25))</f>
        <v/>
      </c>
      <c r="K25" s="25">
        <f>IF(A25="","",N(E25)*(1-N(F25)))</f>
        <v/>
      </c>
      <c r="L25" s="26">
        <f>IF(OR(A25="",N(K25)=0),"",(K25-J25)/K25)</f>
        <v/>
      </c>
      <c r="M25" s="27">
        <f>IF(A25="","",(K25-J25)*N(G25))</f>
        <v/>
      </c>
      <c r="N25" s="27">
        <f>IF(A25="","",CEILING(J25/(1-$I$3)/(1-N(F25)),5))</f>
        <v/>
      </c>
    </row>
    <row r="26">
      <c r="A26" s="28" t="inlineStr">
        <is>
          <t>الإجمالي</t>
        </is>
      </c>
      <c r="B26" s="29" t="n"/>
      <c r="C26" s="29" t="n"/>
      <c r="D26" s="29" t="n"/>
      <c r="E26" s="29" t="n"/>
      <c r="F26" s="29" t="n"/>
      <c r="G26" s="30">
        <f>SUM(G6:G25)</f>
        <v/>
      </c>
      <c r="H26" s="29" t="n"/>
      <c r="I26" s="29" t="n"/>
      <c r="J26" s="29" t="n"/>
      <c r="K26" s="29" t="n"/>
      <c r="L26" s="29" t="n"/>
      <c r="M26" s="30">
        <f>SUM(M6:M25)</f>
        <v/>
      </c>
      <c r="N26" s="29" t="n"/>
    </row>
    <row r="28">
      <c r="A28" s="31" t="inlineStr">
        <is>
          <t>الإيراد الصافي للشهر</t>
        </is>
      </c>
      <c r="B28" s="20" t="n"/>
      <c r="C28" s="27">
        <f>SUMPRODUCT(E6:E25,G6:G25)-SUMPRODUCT(E6:E25,F6:F25,G6:G25)</f>
        <v/>
      </c>
    </row>
    <row r="29">
      <c r="A29" s="18" t="inlineStr">
        <is>
          <t>صافي ربح الشهر</t>
        </is>
      </c>
      <c r="B29" s="20" t="n"/>
      <c r="C29" s="32">
        <f>M26</f>
        <v/>
      </c>
    </row>
    <row r="30">
      <c r="A30" s="31" t="inlineStr">
        <is>
          <t>هامش صافي الربح</t>
        </is>
      </c>
      <c r="B30" s="20" t="n"/>
      <c r="C30" s="26">
        <f>IF(C28=0,"",C29/C28)</f>
        <v/>
      </c>
    </row>
  </sheetData>
  <sheetProtection selectLockedCells="0" selectUnlockedCells="0" sheet="1" objects="0" insertRows="1" insertHyperlinks="1" autoFilter="0" scenarios="0" formatColumns="0" deleteColumns="1" insertColumns="1" pivotTables="1" deleteRows="1" formatCells="0" formatRows="0" sort="0"/>
  <mergeCells count="7">
    <mergeCell ref="A30:B30"/>
    <mergeCell ref="A29:B29"/>
    <mergeCell ref="A2:N2"/>
    <mergeCell ref="A28:B28"/>
    <mergeCell ref="C3:D3"/>
    <mergeCell ref="G3:H3"/>
    <mergeCell ref="A1:N1"/>
  </mergeCells>
  <conditionalFormatting sqref="L6:L25">
    <cfRule type="expression" priority="1" dxfId="0">
      <formula>AND(L6&lt;&gt;"",L6&lt;$I$3)</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2026-10-30T04:07:00Z</dcterms:created>
  <dcterms:modified xmlns:dcterms="http://purl.org/dc/terms/" xmlns:xsi="http://www.w3.org/2001/XMLSchema-instance" xsi:type="dcterms:W3CDTF">2026-10-30T04:07:00Z</dcterms:modified>
</cp:coreProperties>
</file>