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خطة" sheetId="3" state="visible" r:id="rId3"/>
  </sheets>
  <definedNames>
    <definedName name="_xlnm.Print_Area" localSheetId="2">'الخطة'!$A$1:$J$23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0" fontId="16" fillId="5" borderId="6" pivotButton="0" quotePrefix="0" xfId="0"/>
    <xf numFmtId="0" fontId="10" fillId="0" borderId="2" applyAlignment="1" pivotButton="0" quotePrefix="0" xfId="0">
      <alignment horizontal="right" vertical="center" wrapText="1"/>
    </xf>
    <xf numFmtId="0" fontId="0" fillId="0" borderId="7" pivotButton="0" quotePrefix="0" xfId="0"/>
    <xf numFmtId="165" fontId="10" fillId="0" borderId="2" applyAlignment="1" pivotButton="0" quotePrefix="0" xfId="0">
      <alignment horizontal="center" vertical="center"/>
    </xf>
    <xf numFmtId="165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الربح الشهري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'الخطة'!J5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'الخطة'!$A$6:$A$17</f>
            </numRef>
          </cat>
          <val>
            <numRef>
              <f>'الخطة'!$J$6:$J$17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4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خطة إيرادات النزل الريفي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للنزل الريفية والمزارع السياحية: من عدد الغرف والإشغال وسعر الليلة لكل شهر وإيراد الأنشطة والتكلفة المتغيرة والمصروفات الثابتة، يحسب الليالي المباعة والإيرادات وصافي ربح كل شهر، ثم الإشغال السنوي وإشغال التعادل.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عدد الغرف وتكلفة الليلة المتغيرة والمصروفات الثابتة وإيراد الأنشطة لليلة، ثم الإشغال والسعر المتوقع لكل شهر.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الإقامة تتركز في العطلات؛ قدّم عروضًا لوسط الأسبوع والمدارس والشركات. راجع تراخيص النشاط السياحي واشتراطات السلامة. عمولة مواقع الحجز تُضاف للتكلفة المتغيرة.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9" customWidth="1" min="3" max="3"/>
    <col width="10" customWidth="1" min="4" max="4"/>
    <col width="10" customWidth="1" min="5" max="5"/>
    <col width="13" customWidth="1" min="6" max="6"/>
    <col width="11" customWidth="1" min="7" max="7"/>
    <col width="12" customWidth="1" min="8" max="8"/>
    <col width="12" customWidth="1" min="9" max="9"/>
    <col width="13" customWidth="1" min="10" max="10"/>
  </cols>
  <sheetData>
    <row r="1" ht="30" customHeight="1">
      <c r="A1" s="15" t="inlineStr">
        <is>
          <t>نزل ريفي 12 غرفة - خطة 2027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عدد الغرف</t>
        </is>
      </c>
      <c r="B3" s="19" t="n">
        <v>12</v>
      </c>
      <c r="C3" s="18" t="inlineStr">
        <is>
          <t>تكلفة متغيرة لليلة</t>
        </is>
      </c>
      <c r="D3" s="20" t="n"/>
      <c r="E3" s="19" t="n">
        <v>350</v>
      </c>
      <c r="F3" s="18" t="inlineStr">
        <is>
          <t>ثابتة شهريًا</t>
        </is>
      </c>
      <c r="G3" s="20" t="n"/>
      <c r="H3" s="19" t="n">
        <v>165000</v>
      </c>
      <c r="I3" s="18" t="inlineStr">
        <is>
          <t>أنشطة لليلة</t>
        </is>
      </c>
      <c r="J3" s="19" t="n">
        <v>150</v>
      </c>
    </row>
    <row r="5" ht="36" customHeight="1">
      <c r="A5" s="21" t="inlineStr">
        <is>
          <t>الشهر</t>
        </is>
      </c>
      <c r="B5" s="21" t="inlineStr">
        <is>
          <t>الأيام</t>
        </is>
      </c>
      <c r="C5" s="21" t="inlineStr">
        <is>
          <t>الإشغال</t>
        </is>
      </c>
      <c r="D5" s="21" t="inlineStr">
        <is>
          <t>سعر الليلة</t>
        </is>
      </c>
      <c r="E5" s="21" t="inlineStr">
        <is>
          <t>الليالي</t>
        </is>
      </c>
      <c r="F5" s="21" t="inlineStr">
        <is>
          <t>إيراد الغرف</t>
        </is>
      </c>
      <c r="G5" s="21" t="inlineStr">
        <is>
          <t>الأنشطة</t>
        </is>
      </c>
      <c r="H5" s="21" t="inlineStr">
        <is>
          <t>تكلفة متغيرة</t>
        </is>
      </c>
      <c r="I5" s="21" t="inlineStr">
        <is>
          <t>مصروفات ثابتة</t>
        </is>
      </c>
      <c r="J5" s="21" t="inlineStr">
        <is>
          <t>صافي الربح</t>
        </is>
      </c>
    </row>
    <row r="6">
      <c r="A6" s="22" t="inlineStr">
        <is>
          <t>يناير</t>
        </is>
      </c>
      <c r="B6" s="19" t="n">
        <v>31</v>
      </c>
      <c r="C6" s="23" t="n">
        <v>0.55</v>
      </c>
      <c r="D6" s="19" t="n">
        <v>2000</v>
      </c>
      <c r="E6" s="24">
        <f>$B$3*N(B6)*N(C6)</f>
        <v/>
      </c>
      <c r="F6" s="24">
        <f>E6*N(D6)</f>
        <v/>
      </c>
      <c r="G6" s="24">
        <f>E6*$J$3</f>
        <v/>
      </c>
      <c r="H6" s="24">
        <f>E6*$E$3</f>
        <v/>
      </c>
      <c r="I6" s="24">
        <f>$H$3</f>
        <v/>
      </c>
      <c r="J6" s="24">
        <f>F6+G6-H6-I6</f>
        <v/>
      </c>
    </row>
    <row r="7">
      <c r="A7" s="22" t="inlineStr">
        <is>
          <t>فبراير</t>
        </is>
      </c>
      <c r="B7" s="19" t="n">
        <v>28</v>
      </c>
      <c r="C7" s="23" t="n">
        <v>0.55</v>
      </c>
      <c r="D7" s="19" t="n">
        <v>2000</v>
      </c>
      <c r="E7" s="24">
        <f>$B$3*N(B7)*N(C7)</f>
        <v/>
      </c>
      <c r="F7" s="24">
        <f>E7*N(D7)</f>
        <v/>
      </c>
      <c r="G7" s="24">
        <f>E7*$J$3</f>
        <v/>
      </c>
      <c r="H7" s="24">
        <f>E7*$E$3</f>
        <v/>
      </c>
      <c r="I7" s="24">
        <f>$H$3</f>
        <v/>
      </c>
      <c r="J7" s="24">
        <f>F7+G7-H7-I7</f>
        <v/>
      </c>
    </row>
    <row r="8">
      <c r="A8" s="22" t="inlineStr">
        <is>
          <t>مارس</t>
        </is>
      </c>
      <c r="B8" s="19" t="n">
        <v>31</v>
      </c>
      <c r="C8" s="23" t="n">
        <v>0.6</v>
      </c>
      <c r="D8" s="19" t="n">
        <v>2200</v>
      </c>
      <c r="E8" s="24">
        <f>$B$3*N(B8)*N(C8)</f>
        <v/>
      </c>
      <c r="F8" s="24">
        <f>E8*N(D8)</f>
        <v/>
      </c>
      <c r="G8" s="24">
        <f>E8*$J$3</f>
        <v/>
      </c>
      <c r="H8" s="24">
        <f>E8*$E$3</f>
        <v/>
      </c>
      <c r="I8" s="24">
        <f>$H$3</f>
        <v/>
      </c>
      <c r="J8" s="24">
        <f>F8+G8-H8-I8</f>
        <v/>
      </c>
    </row>
    <row r="9">
      <c r="A9" s="22" t="inlineStr">
        <is>
          <t>أبريل</t>
        </is>
      </c>
      <c r="B9" s="19" t="n">
        <v>30</v>
      </c>
      <c r="C9" s="23" t="n">
        <v>0.6</v>
      </c>
      <c r="D9" s="19" t="n">
        <v>2200</v>
      </c>
      <c r="E9" s="24">
        <f>$B$3*N(B9)*N(C9)</f>
        <v/>
      </c>
      <c r="F9" s="24">
        <f>E9*N(D9)</f>
        <v/>
      </c>
      <c r="G9" s="24">
        <f>E9*$J$3</f>
        <v/>
      </c>
      <c r="H9" s="24">
        <f>E9*$E$3</f>
        <v/>
      </c>
      <c r="I9" s="24">
        <f>$H$3</f>
        <v/>
      </c>
      <c r="J9" s="24">
        <f>F9+G9-H9-I9</f>
        <v/>
      </c>
    </row>
    <row r="10">
      <c r="A10" s="22" t="inlineStr">
        <is>
          <t>مايو</t>
        </is>
      </c>
      <c r="B10" s="19" t="n">
        <v>31</v>
      </c>
      <c r="C10" s="23" t="n">
        <v>0.45</v>
      </c>
      <c r="D10" s="19" t="n">
        <v>1800</v>
      </c>
      <c r="E10" s="24">
        <f>$B$3*N(B10)*N(C10)</f>
        <v/>
      </c>
      <c r="F10" s="24">
        <f>E10*N(D10)</f>
        <v/>
      </c>
      <c r="G10" s="24">
        <f>E10*$J$3</f>
        <v/>
      </c>
      <c r="H10" s="24">
        <f>E10*$E$3</f>
        <v/>
      </c>
      <c r="I10" s="24">
        <f>$H$3</f>
        <v/>
      </c>
      <c r="J10" s="24">
        <f>F10+G10-H10-I10</f>
        <v/>
      </c>
    </row>
    <row r="11">
      <c r="A11" s="22" t="inlineStr">
        <is>
          <t>يونيو</t>
        </is>
      </c>
      <c r="B11" s="19" t="n">
        <v>30</v>
      </c>
      <c r="C11" s="23" t="n">
        <v>0.35</v>
      </c>
      <c r="D11" s="19" t="n">
        <v>1600</v>
      </c>
      <c r="E11" s="24">
        <f>$B$3*N(B11)*N(C11)</f>
        <v/>
      </c>
      <c r="F11" s="24">
        <f>E11*N(D11)</f>
        <v/>
      </c>
      <c r="G11" s="24">
        <f>E11*$J$3</f>
        <v/>
      </c>
      <c r="H11" s="24">
        <f>E11*$E$3</f>
        <v/>
      </c>
      <c r="I11" s="24">
        <f>$H$3</f>
        <v/>
      </c>
      <c r="J11" s="24">
        <f>F11+G11-H11-I11</f>
        <v/>
      </c>
    </row>
    <row r="12">
      <c r="A12" s="22" t="inlineStr">
        <is>
          <t>يوليو</t>
        </is>
      </c>
      <c r="B12" s="19" t="n">
        <v>31</v>
      </c>
      <c r="C12" s="23" t="n">
        <v>0.4</v>
      </c>
      <c r="D12" s="19" t="n">
        <v>1700</v>
      </c>
      <c r="E12" s="24">
        <f>$B$3*N(B12)*N(C12)</f>
        <v/>
      </c>
      <c r="F12" s="24">
        <f>E12*N(D12)</f>
        <v/>
      </c>
      <c r="G12" s="24">
        <f>E12*$J$3</f>
        <v/>
      </c>
      <c r="H12" s="24">
        <f>E12*$E$3</f>
        <v/>
      </c>
      <c r="I12" s="24">
        <f>$H$3</f>
        <v/>
      </c>
      <c r="J12" s="24">
        <f>F12+G12-H12-I12</f>
        <v/>
      </c>
    </row>
    <row r="13">
      <c r="A13" s="22" t="inlineStr">
        <is>
          <t>أغسطس</t>
        </is>
      </c>
      <c r="B13" s="19" t="n">
        <v>31</v>
      </c>
      <c r="C13" s="23" t="n">
        <v>0.4</v>
      </c>
      <c r="D13" s="19" t="n">
        <v>1700</v>
      </c>
      <c r="E13" s="24">
        <f>$B$3*N(B13)*N(C13)</f>
        <v/>
      </c>
      <c r="F13" s="24">
        <f>E13*N(D13)</f>
        <v/>
      </c>
      <c r="G13" s="24">
        <f>E13*$J$3</f>
        <v/>
      </c>
      <c r="H13" s="24">
        <f>E13*$E$3</f>
        <v/>
      </c>
      <c r="I13" s="24">
        <f>$H$3</f>
        <v/>
      </c>
      <c r="J13" s="24">
        <f>F13+G13-H13-I13</f>
        <v/>
      </c>
    </row>
    <row r="14">
      <c r="A14" s="22" t="inlineStr">
        <is>
          <t>سبتمبر</t>
        </is>
      </c>
      <c r="B14" s="19" t="n">
        <v>30</v>
      </c>
      <c r="C14" s="23" t="n">
        <v>0.45</v>
      </c>
      <c r="D14" s="19" t="n">
        <v>1800</v>
      </c>
      <c r="E14" s="24">
        <f>$B$3*N(B14)*N(C14)</f>
        <v/>
      </c>
      <c r="F14" s="24">
        <f>E14*N(D14)</f>
        <v/>
      </c>
      <c r="G14" s="24">
        <f>E14*$J$3</f>
        <v/>
      </c>
      <c r="H14" s="24">
        <f>E14*$E$3</f>
        <v/>
      </c>
      <c r="I14" s="24">
        <f>$H$3</f>
        <v/>
      </c>
      <c r="J14" s="24">
        <f>F14+G14-H14-I14</f>
        <v/>
      </c>
    </row>
    <row r="15">
      <c r="A15" s="22" t="inlineStr">
        <is>
          <t>أكتوبر</t>
        </is>
      </c>
      <c r="B15" s="19" t="n">
        <v>31</v>
      </c>
      <c r="C15" s="23" t="n">
        <v>0.6</v>
      </c>
      <c r="D15" s="19" t="n">
        <v>2100</v>
      </c>
      <c r="E15" s="24">
        <f>$B$3*N(B15)*N(C15)</f>
        <v/>
      </c>
      <c r="F15" s="24">
        <f>E15*N(D15)</f>
        <v/>
      </c>
      <c r="G15" s="24">
        <f>E15*$J$3</f>
        <v/>
      </c>
      <c r="H15" s="24">
        <f>E15*$E$3</f>
        <v/>
      </c>
      <c r="I15" s="24">
        <f>$H$3</f>
        <v/>
      </c>
      <c r="J15" s="24">
        <f>F15+G15-H15-I15</f>
        <v/>
      </c>
    </row>
    <row r="16">
      <c r="A16" s="22" t="inlineStr">
        <is>
          <t>نوفمبر</t>
        </is>
      </c>
      <c r="B16" s="19" t="n">
        <v>30</v>
      </c>
      <c r="C16" s="23" t="n">
        <v>0.6</v>
      </c>
      <c r="D16" s="19" t="n">
        <v>2200</v>
      </c>
      <c r="E16" s="24">
        <f>$B$3*N(B16)*N(C16)</f>
        <v/>
      </c>
      <c r="F16" s="24">
        <f>E16*N(D16)</f>
        <v/>
      </c>
      <c r="G16" s="24">
        <f>E16*$J$3</f>
        <v/>
      </c>
      <c r="H16" s="24">
        <f>E16*$E$3</f>
        <v/>
      </c>
      <c r="I16" s="24">
        <f>$H$3</f>
        <v/>
      </c>
      <c r="J16" s="24">
        <f>F16+G16-H16-I16</f>
        <v/>
      </c>
    </row>
    <row r="17">
      <c r="A17" s="22" t="inlineStr">
        <is>
          <t>ديسمبر</t>
        </is>
      </c>
      <c r="B17" s="19" t="n">
        <v>31</v>
      </c>
      <c r="C17" s="23" t="n">
        <v>0.6</v>
      </c>
      <c r="D17" s="19" t="n">
        <v>2200</v>
      </c>
      <c r="E17" s="24">
        <f>$B$3*N(B17)*N(C17)</f>
        <v/>
      </c>
      <c r="F17" s="24">
        <f>E17*N(D17)</f>
        <v/>
      </c>
      <c r="G17" s="24">
        <f>E17*$J$3</f>
        <v/>
      </c>
      <c r="H17" s="24">
        <f>E17*$E$3</f>
        <v/>
      </c>
      <c r="I17" s="24">
        <f>$H$3</f>
        <v/>
      </c>
      <c r="J17" s="24">
        <f>F17+G17-H17-I17</f>
        <v/>
      </c>
    </row>
    <row r="18">
      <c r="A18" s="25" t="inlineStr">
        <is>
          <t>الإجمالي</t>
        </is>
      </c>
      <c r="B18" s="26">
        <f>SUM(B6:B17)</f>
        <v/>
      </c>
      <c r="C18" s="27" t="n"/>
      <c r="D18" s="27" t="n"/>
      <c r="E18" s="26">
        <f>SUM(E6:E17)</f>
        <v/>
      </c>
      <c r="F18" s="26">
        <f>SUM(F6:F17)</f>
        <v/>
      </c>
      <c r="G18" s="26">
        <f>SUM(G6:G17)</f>
        <v/>
      </c>
      <c r="H18" s="26">
        <f>SUM(H6:H17)</f>
        <v/>
      </c>
      <c r="I18" s="26">
        <f>SUM(I6:I17)</f>
        <v/>
      </c>
      <c r="J18" s="26">
        <f>SUM(J6:J17)</f>
        <v/>
      </c>
    </row>
    <row r="20">
      <c r="A20" s="28" t="inlineStr">
        <is>
          <t>الإشغال السنوي</t>
        </is>
      </c>
      <c r="B20" s="29" t="n"/>
      <c r="C20" s="20" t="n"/>
      <c r="D20" s="30">
        <f>IF(B3*B18=0,"",E18/(B3*B18))</f>
        <v/>
      </c>
    </row>
    <row r="21">
      <c r="A21" s="28" t="inlineStr">
        <is>
          <t>متوسط إيراد الليلة</t>
        </is>
      </c>
      <c r="B21" s="29" t="n"/>
      <c r="C21" s="20" t="n"/>
      <c r="D21" s="24">
        <f>IF(E18=0,"",(F18+G18)/E18)</f>
        <v/>
      </c>
    </row>
    <row r="22">
      <c r="A22" s="18" t="inlineStr">
        <is>
          <t>هامش صافي الربح</t>
        </is>
      </c>
      <c r="B22" s="29" t="n"/>
      <c r="C22" s="20" t="n"/>
      <c r="D22" s="31">
        <f>IF(F18+G18=0,"",J18/(F18+G18))</f>
        <v/>
      </c>
    </row>
    <row r="23">
      <c r="A23" s="18" t="inlineStr">
        <is>
          <t>إشغال التعادل</t>
        </is>
      </c>
      <c r="B23" s="29" t="n"/>
      <c r="C23" s="20" t="n"/>
      <c r="D23" s="31">
        <f>IF(OR(E18=0,B3*B18=0,(F18+G18)/E18&lt;=E3),"",I18/((F18+G18)/E18-E3)/(B3*B18))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F3:G3"/>
    <mergeCell ref="A1:J1"/>
    <mergeCell ref="A23:C23"/>
    <mergeCell ref="A22:C22"/>
    <mergeCell ref="A21:C21"/>
    <mergeCell ref="A2:J2"/>
    <mergeCell ref="C3:D3"/>
    <mergeCell ref="A20:C20"/>
  </mergeCells>
  <conditionalFormatting sqref="J6:J17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