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عن المجلة" sheetId="1" state="visible" r:id="rId1"/>
    <sheet name="تعليمات" sheetId="2" state="visible" r:id="rId2"/>
    <sheet name="الافتراضات" sheetId="3" state="visible" r:id="rId3"/>
    <sheet name="التوقعات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"/>
    <numFmt numFmtId="165" formatCode="#,##0;[Red]-#,##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8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/>
      <top style="thin">
        <color rgb="00C9CDD4"/>
      </top>
      <bottom style="thin">
        <color rgb="00C9CDD4"/>
      </bottom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4" fontId="14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2" fontId="10" fillId="0" borderId="2" applyAlignment="1" pivotButton="0" quotePrefix="0" xfId="0">
      <alignment horizontal="center" vertical="center"/>
    </xf>
    <xf numFmtId="166" fontId="14" fillId="0" borderId="2" applyAlignment="1" pivotButton="0" quotePrefix="0" xfId="0">
      <alignment horizontal="center" vertical="center"/>
    </xf>
    <xf numFmtId="2" fontId="14" fillId="0" borderId="2" applyAlignment="1" pivotButton="0" quotePrefix="0" xfId="0">
      <alignment horizontal="center" vertical="center"/>
    </xf>
    <xf numFmtId="0" fontId="14" fillId="0" borderId="2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دراسة جدوى مالية لمشروع صغير - 5 سنوات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دراسة جدوى مالية مبسطة: تكلفة التأسيس، وتوقعات الإيرادات والمصروفات لخمس سنوات، ثم الحكم على المشروع بصافي القيمة الحالية ومعدل العائد الداخلي وفترة الاسترداد.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في ورقة «الافتراضات» اكتب تكاليف التأسيس (الأصول التي تُهلك منفصلة عن رأس المال العامل)، ثم إيرادات السنة الأولى ونسبة النمو، ونسبة التكلفة المتغيرة، والمصروفات الثابتة.</t>
        </is>
      </c>
    </row>
    <row r="8" ht="34" customHeight="1">
      <c r="A8" s="11" t="inlineStr">
        <is>
          <t>•</t>
        </is>
      </c>
      <c r="B8" s="12" t="inlineStr">
        <is>
          <t>اكتب معدل الخصم: العائد الذي تقبله على أموالك مقارنة ببديل آمن (مثل شهادة بنكية) مضافًا إليه علاوة مخاطرة.</t>
        </is>
      </c>
    </row>
    <row r="9" ht="34" customHeight="1">
      <c r="A9" s="11" t="inlineStr">
        <is>
          <t>•</t>
        </is>
      </c>
      <c r="B9" s="12" t="inlineStr">
        <is>
          <t>ورقة «التوقعات» تحسب كل شيء. إذا كان صافي القيمة الحالية موجبًا ومعدل العائد الداخلي أعلى من معدل الخصم فالمشروع مجدٍ ماليًا بحسب افتراضاتك.</t>
        </is>
      </c>
    </row>
    <row r="10" ht="22" customHeight="1">
      <c r="B10" s="10" t="inlineStr">
        <is>
          <t>ملاحظات</t>
        </is>
      </c>
    </row>
    <row r="11" ht="50" customHeight="1">
      <c r="A11" s="11" t="inlineStr">
        <is>
          <t>•</t>
        </is>
      </c>
      <c r="B11" s="12" t="inlineStr">
        <is>
          <t>النتيجة بقدر جودة الافتراضات. جرّب سيناريو متحفظًا (إيراد أقل 20%) قبل القرار. رأس المال العامل يُسترد في نهاية السنة الخامسة. الدراسة المالية جزء من دراسة الجدوى، تسبقها دراسة السوق والدراسة الفنية.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rightToLeft="1" workbookViewId="0">
      <selection activeCell="A1" sqref="A1"/>
    </sheetView>
  </sheetViews>
  <sheetFormatPr baseColWidth="8" defaultRowHeight="15"/>
  <cols>
    <col width="40" customWidth="1" min="1" max="1"/>
    <col width="18" customWidth="1" min="2" max="2"/>
  </cols>
  <sheetData>
    <row r="1" ht="30" customHeight="1">
      <c r="A1" s="15" t="inlineStr">
        <is>
          <t>افتراضات المشروع</t>
        </is>
      </c>
      <c r="B1" s="16" t="n"/>
    </row>
    <row r="2" ht="30" customHeight="1">
      <c r="A2" s="17" t="inlineStr">
        <is>
          <t>كل الأرقام هنا مدخلات؛ غيّرها بما يناسب مشروعك.</t>
        </is>
      </c>
    </row>
    <row r="4">
      <c r="A4" s="18" t="inlineStr">
        <is>
          <t>اسم المشروع</t>
        </is>
      </c>
      <c r="B4" s="19" t="inlineStr">
        <is>
          <t>مشروع المثال</t>
        </is>
      </c>
    </row>
    <row r="6" ht="30" customHeight="1">
      <c r="A6" s="20" t="inlineStr">
        <is>
          <t>تكاليف التأسيس</t>
        </is>
      </c>
      <c r="B6" s="20" t="inlineStr">
        <is>
          <t>المبلغ</t>
        </is>
      </c>
    </row>
    <row r="7">
      <c r="A7" s="21" t="inlineStr">
        <is>
          <t>معدات وأجهزة (تُهلك)</t>
        </is>
      </c>
      <c r="B7" s="22" t="n">
        <v>300000</v>
      </c>
    </row>
    <row r="8">
      <c r="A8" s="21" t="inlineStr">
        <is>
          <t>تجهيزات وديكور (تُهلك)</t>
        </is>
      </c>
      <c r="B8" s="22" t="n">
        <v>100000</v>
      </c>
    </row>
    <row r="9">
      <c r="A9" s="21" t="inlineStr">
        <is>
          <t>رسوم تأسيس وتراخيص</t>
        </is>
      </c>
      <c r="B9" s="22" t="n">
        <v>20000</v>
      </c>
    </row>
    <row r="10">
      <c r="A10" s="21" t="inlineStr">
        <is>
          <t>رأس مال عامل (مخزون ونقدية تشغيل)</t>
        </is>
      </c>
      <c r="B10" s="22" t="n">
        <v>80000</v>
      </c>
    </row>
    <row r="11">
      <c r="A11" s="23" t="inlineStr">
        <is>
          <t>إجمالي الاستثمار المبدئي</t>
        </is>
      </c>
      <c r="B11" s="24">
        <f>SUM(B7:B10)</f>
        <v/>
      </c>
    </row>
    <row r="12">
      <c r="A12" s="21" t="inlineStr">
        <is>
          <t>العمر الإنتاجي للأصول (سنوات)</t>
        </is>
      </c>
      <c r="B12" s="25" t="n">
        <v>5</v>
      </c>
    </row>
    <row r="14" ht="30" customHeight="1">
      <c r="A14" s="20" t="inlineStr">
        <is>
          <t>الإيرادات والمصروفات</t>
        </is>
      </c>
      <c r="B14" s="20" t="inlineStr">
        <is>
          <t>القيمة</t>
        </is>
      </c>
    </row>
    <row r="15">
      <c r="A15" s="21" t="inlineStr">
        <is>
          <t>إيرادات السنة الأولى</t>
        </is>
      </c>
      <c r="B15" s="22" t="n">
        <v>900000</v>
      </c>
    </row>
    <row r="16">
      <c r="A16" s="21" t="inlineStr">
        <is>
          <t>نسبة نمو الإيرادات سنويًا</t>
        </is>
      </c>
      <c r="B16" s="26" t="n">
        <v>0.1</v>
      </c>
    </row>
    <row r="17">
      <c r="A17" s="21" t="inlineStr">
        <is>
          <t>التكلفة المتغيرة كنسبة من الإيراد</t>
        </is>
      </c>
      <c r="B17" s="26" t="n">
        <v>0.45</v>
      </c>
    </row>
    <row r="18">
      <c r="A18" s="21" t="inlineStr">
        <is>
          <t>الإيجار السنوي</t>
        </is>
      </c>
      <c r="B18" s="22" t="n">
        <v>60000</v>
      </c>
    </row>
    <row r="19">
      <c r="A19" s="21" t="inlineStr">
        <is>
          <t>الرواتب السنوية</t>
        </is>
      </c>
      <c r="B19" s="22" t="n">
        <v>150000</v>
      </c>
    </row>
    <row r="20">
      <c r="A20" s="21" t="inlineStr">
        <is>
          <t>مصروفات ثابتة أخرى سنويًا</t>
        </is>
      </c>
      <c r="B20" s="22" t="n">
        <v>40000</v>
      </c>
    </row>
    <row r="21">
      <c r="A21" s="21" t="inlineStr">
        <is>
          <t>نسبة زيادة المصروفات الثابتة سنويًا</t>
        </is>
      </c>
      <c r="B21" s="26" t="n">
        <v>0.05</v>
      </c>
    </row>
    <row r="22">
      <c r="A22" s="21" t="inlineStr">
        <is>
          <t>نسبة ضريبة الدخل</t>
        </is>
      </c>
      <c r="B22" s="26" t="n">
        <v>0.225</v>
      </c>
    </row>
    <row r="23">
      <c r="A23" s="21" t="inlineStr">
        <is>
          <t>معدل الخصم (العائد المطلوب)</t>
        </is>
      </c>
      <c r="B23" s="26" t="n">
        <v>0.15</v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B2"/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2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 ht="30" customHeight="1">
      <c r="A1" s="15" t="inlineStr">
        <is>
          <t>التوقعات المالية والتقييم</t>
        </is>
      </c>
      <c r="B1" s="16" t="n"/>
      <c r="C1" s="16" t="n"/>
      <c r="D1" s="16" t="n"/>
      <c r="E1" s="16" t="n"/>
      <c r="F1" s="16" t="n"/>
      <c r="G1" s="16" t="n"/>
    </row>
    <row r="2" ht="30" customHeight="1">
      <c r="A2" s="17" t="inlineStr">
        <is>
          <t>محسوبة بالكامل من ورقة الافتراضات.</t>
        </is>
      </c>
    </row>
    <row r="4" ht="30" customHeight="1">
      <c r="A4" s="20" t="inlineStr">
        <is>
          <t>البند</t>
        </is>
      </c>
      <c r="B4" s="20" t="inlineStr">
        <is>
          <t>السنة 0</t>
        </is>
      </c>
      <c r="C4" s="20" t="inlineStr">
        <is>
          <t>السنة 1</t>
        </is>
      </c>
      <c r="D4" s="20" t="inlineStr">
        <is>
          <t>السنة 2</t>
        </is>
      </c>
      <c r="E4" s="20" t="inlineStr">
        <is>
          <t>السنة 3</t>
        </is>
      </c>
      <c r="F4" s="20" t="inlineStr">
        <is>
          <t>السنة 4</t>
        </is>
      </c>
      <c r="G4" s="20" t="inlineStr">
        <is>
          <t>السنة 5</t>
        </is>
      </c>
    </row>
    <row r="5">
      <c r="A5" s="21" t="inlineStr">
        <is>
          <t>الإيرادات</t>
        </is>
      </c>
      <c r="B5" s="27">
        <f>0</f>
        <v/>
      </c>
      <c r="C5" s="27">
        <f>'الافتراضات'!$B$15*(1+'الافتراضات'!$B$16)^0</f>
        <v/>
      </c>
      <c r="D5" s="27">
        <f>'الافتراضات'!$B$15*(1+'الافتراضات'!$B$16)^1</f>
        <v/>
      </c>
      <c r="E5" s="27">
        <f>'الافتراضات'!$B$15*(1+'الافتراضات'!$B$16)^2</f>
        <v/>
      </c>
      <c r="F5" s="27">
        <f>'الافتراضات'!$B$15*(1+'الافتراضات'!$B$16)^3</f>
        <v/>
      </c>
      <c r="G5" s="27">
        <f>'الافتراضات'!$B$15*(1+'الافتراضات'!$B$16)^4</f>
        <v/>
      </c>
    </row>
    <row r="6">
      <c r="A6" s="21" t="inlineStr">
        <is>
          <t>التكلفة المتغيرة</t>
        </is>
      </c>
      <c r="B6" s="27">
        <f>0</f>
        <v/>
      </c>
      <c r="C6" s="27">
        <f>C5*'الافتراضات'!$B$17</f>
        <v/>
      </c>
      <c r="D6" s="27">
        <f>D5*'الافتراضات'!$B$17</f>
        <v/>
      </c>
      <c r="E6" s="27">
        <f>E5*'الافتراضات'!$B$17</f>
        <v/>
      </c>
      <c r="F6" s="27">
        <f>F5*'الافتراضات'!$B$17</f>
        <v/>
      </c>
      <c r="G6" s="27">
        <f>G5*'الافتراضات'!$B$17</f>
        <v/>
      </c>
    </row>
    <row r="7">
      <c r="A7" s="21" t="inlineStr">
        <is>
          <t>المصروفات الثابتة</t>
        </is>
      </c>
      <c r="B7" s="27">
        <f>0</f>
        <v/>
      </c>
      <c r="C7" s="27">
        <f>('الافتراضات'!$B$18+'الافتراضات'!$B$19+'الافتراضات'!$B$20)*(1+'الافتراضات'!$B$21)^0</f>
        <v/>
      </c>
      <c r="D7" s="27">
        <f>('الافتراضات'!$B$18+'الافتراضات'!$B$19+'الافتراضات'!$B$20)*(1+'الافتراضات'!$B$21)^1</f>
        <v/>
      </c>
      <c r="E7" s="27">
        <f>('الافتراضات'!$B$18+'الافتراضات'!$B$19+'الافتراضات'!$B$20)*(1+'الافتراضات'!$B$21)^2</f>
        <v/>
      </c>
      <c r="F7" s="27">
        <f>('الافتراضات'!$B$18+'الافتراضات'!$B$19+'الافتراضات'!$B$20)*(1+'الافتراضات'!$B$21)^3</f>
        <v/>
      </c>
      <c r="G7" s="27">
        <f>('الافتراضات'!$B$18+'الافتراضات'!$B$19+'الافتراضات'!$B$20)*(1+'الافتراضات'!$B$21)^4</f>
        <v/>
      </c>
    </row>
    <row r="8">
      <c r="A8" s="21" t="inlineStr">
        <is>
          <t>الإهلاك</t>
        </is>
      </c>
      <c r="B8" s="27">
        <f>0</f>
        <v/>
      </c>
      <c r="C8" s="27">
        <f>IF(1&lt;='الافتراضات'!$B$12,('الافتراضات'!$B$7+'الافتراضات'!$B$8)/'الافتراضات'!$B$12,0)</f>
        <v/>
      </c>
      <c r="D8" s="27">
        <f>IF(2&lt;='الافتراضات'!$B$12,('الافتراضات'!$B$7+'الافتراضات'!$B$8)/'الافتراضات'!$B$12,0)</f>
        <v/>
      </c>
      <c r="E8" s="27">
        <f>IF(3&lt;='الافتراضات'!$B$12,('الافتراضات'!$B$7+'الافتراضات'!$B$8)/'الافتراضات'!$B$12,0)</f>
        <v/>
      </c>
      <c r="F8" s="27">
        <f>IF(4&lt;='الافتراضات'!$B$12,('الافتراضات'!$B$7+'الافتراضات'!$B$8)/'الافتراضات'!$B$12,0)</f>
        <v/>
      </c>
      <c r="G8" s="27">
        <f>IF(5&lt;='الافتراضات'!$B$12,('الافتراضات'!$B$7+'الافتراضات'!$B$8)/'الافتراضات'!$B$12,0)</f>
        <v/>
      </c>
    </row>
    <row r="9">
      <c r="A9" s="21" t="inlineStr">
        <is>
          <t>الربح قبل الضريبة</t>
        </is>
      </c>
      <c r="B9" s="27">
        <f>0</f>
        <v/>
      </c>
      <c r="C9" s="27">
        <f>C5-C6-C7-C8</f>
        <v/>
      </c>
      <c r="D9" s="27">
        <f>D5-D6-D7-D8</f>
        <v/>
      </c>
      <c r="E9" s="27">
        <f>E5-E6-E7-E8</f>
        <v/>
      </c>
      <c r="F9" s="27">
        <f>F5-F6-F7-F8</f>
        <v/>
      </c>
      <c r="G9" s="27">
        <f>G5-G6-G7-G8</f>
        <v/>
      </c>
    </row>
    <row r="10">
      <c r="A10" s="21" t="inlineStr">
        <is>
          <t>الضريبة</t>
        </is>
      </c>
      <c r="B10" s="27">
        <f>0</f>
        <v/>
      </c>
      <c r="C10" s="27">
        <f>MAX(0,C9)*'الافتراضات'!$B$22</f>
        <v/>
      </c>
      <c r="D10" s="27">
        <f>MAX(0,D9)*'الافتراضات'!$B$22</f>
        <v/>
      </c>
      <c r="E10" s="27">
        <f>MAX(0,E9)*'الافتراضات'!$B$22</f>
        <v/>
      </c>
      <c r="F10" s="27">
        <f>MAX(0,F9)*'الافتراضات'!$B$22</f>
        <v/>
      </c>
      <c r="G10" s="27">
        <f>MAX(0,G9)*'الافتراضات'!$B$22</f>
        <v/>
      </c>
    </row>
    <row r="11">
      <c r="A11" s="18" t="inlineStr">
        <is>
          <t>صافي الربح</t>
        </is>
      </c>
      <c r="B11" s="27">
        <f>0</f>
        <v/>
      </c>
      <c r="C11" s="28">
        <f>C9-C10</f>
        <v/>
      </c>
      <c r="D11" s="28">
        <f>D9-D10</f>
        <v/>
      </c>
      <c r="E11" s="28">
        <f>E9-E10</f>
        <v/>
      </c>
      <c r="F11" s="28">
        <f>F9-F10</f>
        <v/>
      </c>
      <c r="G11" s="28">
        <f>G9-G10</f>
        <v/>
      </c>
    </row>
    <row r="12">
      <c r="A12" s="21" t="inlineStr">
        <is>
          <t>استرداد رأس المال العامل</t>
        </is>
      </c>
      <c r="B12" s="27">
        <f>0</f>
        <v/>
      </c>
      <c r="C12" s="27">
        <f>0</f>
        <v/>
      </c>
      <c r="D12" s="27">
        <f>0</f>
        <v/>
      </c>
      <c r="E12" s="27">
        <f>0</f>
        <v/>
      </c>
      <c r="F12" s="27">
        <f>0</f>
        <v/>
      </c>
      <c r="G12" s="27">
        <f>'الافتراضات'!$B$10</f>
        <v/>
      </c>
    </row>
    <row r="13">
      <c r="A13" s="23" t="inlineStr">
        <is>
          <t>صافي التدفق النقدي</t>
        </is>
      </c>
      <c r="B13" s="24">
        <f>-'الافتراضات'!B11</f>
        <v/>
      </c>
      <c r="C13" s="24">
        <f>C11+C8+C12</f>
        <v/>
      </c>
      <c r="D13" s="24">
        <f>D11+D8+D12</f>
        <v/>
      </c>
      <c r="E13" s="24">
        <f>E11+E8+E12</f>
        <v/>
      </c>
      <c r="F13" s="24">
        <f>F11+F8+F12</f>
        <v/>
      </c>
      <c r="G13" s="24">
        <f>G11+G8+G12</f>
        <v/>
      </c>
    </row>
    <row r="14">
      <c r="A14" s="21" t="inlineStr">
        <is>
          <t>التدفق النقدي التراكمي</t>
        </is>
      </c>
      <c r="B14" s="27">
        <f>B13</f>
        <v/>
      </c>
      <c r="C14" s="27">
        <f>B14+C13</f>
        <v/>
      </c>
      <c r="D14" s="27">
        <f>C14+D13</f>
        <v/>
      </c>
      <c r="E14" s="27">
        <f>D14+E13</f>
        <v/>
      </c>
      <c r="F14" s="27">
        <f>E14+F13</f>
        <v/>
      </c>
      <c r="G14" s="27">
        <f>F14+G13</f>
        <v/>
      </c>
    </row>
    <row r="15">
      <c r="A15" s="21" t="inlineStr">
        <is>
          <t>سنة الاسترداد (مساعد)</t>
        </is>
      </c>
      <c r="B15" s="29">
        <f>""</f>
        <v/>
      </c>
      <c r="C15" s="30">
        <f>IF(AND(B14&lt;0,C14&gt;=0),0+(-B14)/C13,"")</f>
        <v/>
      </c>
      <c r="D15" s="30">
        <f>IF(AND(C14&lt;0,D14&gt;=0),1+(-C14)/D13,"")</f>
        <v/>
      </c>
      <c r="E15" s="30">
        <f>IF(AND(D14&lt;0,E14&gt;=0),2+(-D14)/E13,"")</f>
        <v/>
      </c>
      <c r="F15" s="30">
        <f>IF(AND(E14&lt;0,F14&gt;=0),3+(-E14)/F13,"")</f>
        <v/>
      </c>
      <c r="G15" s="30">
        <f>IF(AND(F14&lt;0,G14&gt;=0),4+(-F14)/G13,"")</f>
        <v/>
      </c>
    </row>
    <row r="17" ht="30" customHeight="1">
      <c r="A17" s="20" t="inlineStr">
        <is>
          <t>مؤشرات التقييم</t>
        </is>
      </c>
      <c r="B17" s="20" t="inlineStr">
        <is>
          <t>القيمة</t>
        </is>
      </c>
    </row>
    <row r="18">
      <c r="A18" s="18" t="inlineStr">
        <is>
          <t>صافي القيمة الحالية (NPV)</t>
        </is>
      </c>
      <c r="B18" s="28">
        <f>NPV('الافتراضات'!B23,C13:G13)+B13</f>
        <v/>
      </c>
    </row>
    <row r="19">
      <c r="A19" s="18" t="inlineStr">
        <is>
          <t>معدل العائد الداخلي (IRR)</t>
        </is>
      </c>
      <c r="B19" s="31">
        <f>IFERROR(IRR(B13:G13),"")</f>
        <v/>
      </c>
    </row>
    <row r="20">
      <c r="A20" s="18" t="inlineStr">
        <is>
          <t>فترة الاسترداد (سنوات)</t>
        </is>
      </c>
      <c r="B20" s="32">
        <f>IF(COUNT(C15:G15)=0,"أكثر من 5 سنوات",SUM(C15:G15))</f>
        <v/>
      </c>
    </row>
    <row r="21">
      <c r="A21" s="18" t="inlineStr">
        <is>
          <t>العائد على الاستثمار (متوسط صافي الربح ÷ الاستثمار)</t>
        </is>
      </c>
      <c r="B21" s="31">
        <f>IF('الافتراضات'!B11=0,"",AVERAGE(C11:G11)/'الافتراضات'!B11)</f>
        <v/>
      </c>
    </row>
    <row r="22">
      <c r="A22" s="18" t="inlineStr">
        <is>
          <t>القرار المبدئي</t>
        </is>
      </c>
      <c r="B22" s="33">
        <f>IF(B18&gt;0,"مجدٍ ماليًا: صافي القيمة الحالية موجب","غير مجدٍ بهذه الافتراضات")</f>
        <v/>
      </c>
      <c r="C22" s="34" t="n"/>
      <c r="D22" s="34" t="n"/>
      <c r="E22" s="34" t="n"/>
      <c r="F22" s="34" t="n"/>
      <c r="G22" s="3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B22:G22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2026-10-27T20:38:13Z</dcterms:created>
  <dcterms:modified xsi:type="dcterms:W3CDTF">2026-10-27T20:38:13Z</dcterms:modified>
</cp:coreProperties>
</file>