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افتراضات" sheetId="3" state="visible" r:id="rId3"/>
    <sheet name="التقيي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%"/>
    <numFmt numFmtId="166" formatCode="#,##0;[Red]-#,##0"/>
    <numFmt numFmtId="167" formatCode="0.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4" fillId="2" borderId="2" applyAlignment="1" pivotButton="0" quotePrefix="0" xfId="0">
      <alignment horizontal="center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4" fontId="15" fillId="0" borderId="2" applyAlignment="1" pivotButton="0" quotePrefix="0" xfId="0">
      <alignment horizontal="center" vertical="center"/>
    </xf>
    <xf numFmtId="0" fontId="0" fillId="0" borderId="6" pivotButton="0" quotePrefix="0" xfId="0"/>
    <xf numFmtId="164" fontId="14" fillId="3" borderId="2" applyAlignment="1" pivotButton="0" quotePrefix="0" xfId="0">
      <alignment horizontal="center" vertical="center"/>
    </xf>
    <xf numFmtId="165" fontId="15" fillId="0" borderId="2" applyAlignment="1" pivotButton="0" quotePrefix="0" xfId="0">
      <alignment horizontal="center" vertical="center"/>
    </xf>
    <xf numFmtId="0" fontId="0" fillId="0" borderId="7" pivotButton="0" quotePrefix="0" xfId="0"/>
    <xf numFmtId="165" fontId="15" fillId="5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تقييم شركة بطريقة التدفقات النقدية المخصومة DCF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يقدّر قيمة الشركة من التدفقات النقدية الحرة المتوقعة لخمس سنوات والقيمة النهائية، مخصومة بالمتوسط المرجح لتكلفة رأس المال، ثم يطرح صافي الديون ليصل إلى قيمة حقوق الملكية وقيمة السهم.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إيرادات سنة الأساس ونسب النمو لكل سنة، وهامش ربح التشغيل، ونسب الإهلاك والإنفاق الرأسمالي من الإيرادات، ونسبة رأس المال العامل من الزيادة في الإيرادات.</t>
        </is>
      </c>
    </row>
    <row r="8" ht="34" customHeight="1">
      <c r="A8" s="11" t="inlineStr">
        <is>
          <t>•</t>
        </is>
      </c>
      <c r="B8" s="12" t="inlineStr">
        <is>
          <t>اكتب WACC (يمكنك حسابه من قالب WACC في الموقع) ومعدل النمو الدائم بعد السنة الخامسة، وصافي الديون وعدد الأسهم.</t>
        </is>
      </c>
    </row>
    <row r="9" ht="18" customHeight="1">
      <c r="A9" s="11" t="inlineStr">
        <is>
          <t>•</t>
        </is>
      </c>
      <c r="B9" s="12" t="inlineStr">
        <is>
          <t>جدول الحساسية يوضح كيف تتغير قيمة السهم مع تغير WACC ومعدل النمو الدائم.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معدل النمو الدائم يجب أن يكون أقل من WACC وأقل من نمو الاقتصاد على المدى الطويل. إذا كانت القيمة النهائية أكثر من 75% من القيمة الإجمالية فالنتيجة حساسة جدًا للافتراضات.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5" t="inlineStr">
        <is>
          <t>افتراضات التقييم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إيرادات سنة الأساس (السنة 0)</t>
        </is>
      </c>
      <c r="B4" s="19" t="n">
        <v>10000000</v>
      </c>
    </row>
    <row r="6" ht="30" customHeight="1">
      <c r="A6" s="20" t="inlineStr">
        <is>
          <t>البند</t>
        </is>
      </c>
      <c r="B6" s="20" t="inlineStr">
        <is>
          <t>السنة 1</t>
        </is>
      </c>
      <c r="C6" s="20" t="inlineStr">
        <is>
          <t>السنة 2</t>
        </is>
      </c>
      <c r="D6" s="20" t="inlineStr">
        <is>
          <t>السنة 3</t>
        </is>
      </c>
      <c r="E6" s="20" t="inlineStr">
        <is>
          <t>السنة 4</t>
        </is>
      </c>
      <c r="F6" s="20" t="inlineStr">
        <is>
          <t>السنة 5</t>
        </is>
      </c>
    </row>
    <row r="7">
      <c r="A7" s="18" t="inlineStr">
        <is>
          <t>نمو الإيرادات</t>
        </is>
      </c>
      <c r="B7" s="21" t="n">
        <v>0.12</v>
      </c>
      <c r="C7" s="21" t="n">
        <v>0.1</v>
      </c>
      <c r="D7" s="21" t="n">
        <v>0.08</v>
      </c>
      <c r="E7" s="21" t="n">
        <v>0.07000000000000001</v>
      </c>
      <c r="F7" s="21" t="n">
        <v>0.06</v>
      </c>
    </row>
    <row r="9">
      <c r="A9" s="18" t="inlineStr">
        <is>
          <t>هامش ربح التشغيل EBIT من الإيرادات</t>
        </is>
      </c>
      <c r="B9" s="21" t="n">
        <v>0.18</v>
      </c>
    </row>
    <row r="10">
      <c r="A10" s="18" t="inlineStr">
        <is>
          <t>نسبة ضريبة الدخل</t>
        </is>
      </c>
      <c r="B10" s="21" t="n">
        <v>0.225</v>
      </c>
    </row>
    <row r="11">
      <c r="A11" s="18" t="inlineStr">
        <is>
          <t>الإهلاك والاستهلاك من الإيرادات</t>
        </is>
      </c>
      <c r="B11" s="21" t="n">
        <v>0.04</v>
      </c>
    </row>
    <row r="12">
      <c r="A12" s="18" t="inlineStr">
        <is>
          <t>الإنفاق الرأسمالي من الإيرادات</t>
        </is>
      </c>
      <c r="B12" s="21" t="n">
        <v>0.05</v>
      </c>
    </row>
    <row r="13">
      <c r="A13" s="18" t="inlineStr">
        <is>
          <t>رأس المال العامل من الزيادة في الإيرادات</t>
        </is>
      </c>
      <c r="B13" s="21" t="n">
        <v>0.1</v>
      </c>
    </row>
    <row r="14">
      <c r="A14" s="18" t="inlineStr">
        <is>
          <t>WACC (معدل الخصم)</t>
        </is>
      </c>
      <c r="B14" s="21" t="n">
        <v>0.15</v>
      </c>
    </row>
    <row r="15">
      <c r="A15" s="18" t="inlineStr">
        <is>
          <t>معدل النمو الدائم بعد السنة 5</t>
        </is>
      </c>
      <c r="B15" s="21" t="n">
        <v>0.04</v>
      </c>
    </row>
    <row r="16">
      <c r="A16" s="18" t="inlineStr">
        <is>
          <t>صافي الديون (الديون - النقدية)</t>
        </is>
      </c>
      <c r="B16" s="19" t="n">
        <v>2500000</v>
      </c>
    </row>
    <row r="17">
      <c r="A17" s="18" t="inlineStr">
        <is>
          <t>عدد الأسهم</t>
        </is>
      </c>
      <c r="B17" s="22" t="n">
        <v>1000000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5" t="inlineStr">
        <is>
          <t>التدفقات النقدية الحرة والتقييم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محسوب من ورقة الافتراضات.</t>
        </is>
      </c>
    </row>
    <row r="4" ht="30" customHeight="1">
      <c r="A4" s="20" t="inlineStr">
        <is>
          <t>البند</t>
        </is>
      </c>
      <c r="B4" s="20" t="inlineStr">
        <is>
          <t>السنة 0</t>
        </is>
      </c>
      <c r="C4" s="20" t="inlineStr">
        <is>
          <t>السنة 1</t>
        </is>
      </c>
      <c r="D4" s="20" t="inlineStr">
        <is>
          <t>السنة 2</t>
        </is>
      </c>
      <c r="E4" s="20" t="inlineStr">
        <is>
          <t>السنة 3</t>
        </is>
      </c>
      <c r="F4" s="20" t="inlineStr">
        <is>
          <t>السنة 4</t>
        </is>
      </c>
      <c r="G4" s="20" t="inlineStr">
        <is>
          <t>السنة 5</t>
        </is>
      </c>
    </row>
    <row r="5">
      <c r="A5" s="18" t="inlineStr">
        <is>
          <t>رقم السنة</t>
        </is>
      </c>
      <c r="B5" s="23">
        <f>0</f>
        <v/>
      </c>
      <c r="C5" s="23">
        <f>1</f>
        <v/>
      </c>
      <c r="D5" s="23">
        <f>2</f>
        <v/>
      </c>
      <c r="E5" s="23">
        <f>3</f>
        <v/>
      </c>
      <c r="F5" s="23">
        <f>4</f>
        <v/>
      </c>
      <c r="G5" s="23">
        <f>5</f>
        <v/>
      </c>
    </row>
    <row r="6">
      <c r="A6" s="18" t="inlineStr">
        <is>
          <t>الإيرادات</t>
        </is>
      </c>
      <c r="B6" s="24">
        <f>'الافتراضات'!B4</f>
        <v/>
      </c>
      <c r="C6" s="24">
        <f>B6*(1+'الافتراضات'!B7)</f>
        <v/>
      </c>
      <c r="D6" s="24">
        <f>C6*(1+'الافتراضات'!C7)</f>
        <v/>
      </c>
      <c r="E6" s="24">
        <f>D6*(1+'الافتراضات'!D7)</f>
        <v/>
      </c>
      <c r="F6" s="24">
        <f>E6*(1+'الافتراضات'!E7)</f>
        <v/>
      </c>
      <c r="G6" s="24">
        <f>F6*(1+'الافتراضات'!F7)</f>
        <v/>
      </c>
    </row>
    <row r="7">
      <c r="A7" s="18" t="inlineStr">
        <is>
          <t>ربح التشغيل EBIT</t>
        </is>
      </c>
      <c r="C7" s="24">
        <f>C6*'الافتراضات'!$B$9</f>
        <v/>
      </c>
      <c r="D7" s="24">
        <f>D6*'الافتراضات'!$B$9</f>
        <v/>
      </c>
      <c r="E7" s="24">
        <f>E6*'الافتراضات'!$B$9</f>
        <v/>
      </c>
      <c r="F7" s="24">
        <f>F6*'الافتراضات'!$B$9</f>
        <v/>
      </c>
      <c r="G7" s="24">
        <f>G6*'الافتراضات'!$B$9</f>
        <v/>
      </c>
    </row>
    <row r="8">
      <c r="A8" s="18" t="inlineStr">
        <is>
          <t>الضريبة على ربح التشغيل</t>
        </is>
      </c>
      <c r="C8" s="24">
        <f>MAX(0,C7)*'الافتراضات'!$B$10</f>
        <v/>
      </c>
      <c r="D8" s="24">
        <f>MAX(0,D7)*'الافتراضات'!$B$10</f>
        <v/>
      </c>
      <c r="E8" s="24">
        <f>MAX(0,E7)*'الافتراضات'!$B$10</f>
        <v/>
      </c>
      <c r="F8" s="24">
        <f>MAX(0,F7)*'الافتراضات'!$B$10</f>
        <v/>
      </c>
      <c r="G8" s="24">
        <f>MAX(0,G7)*'الافتراضات'!$B$10</f>
        <v/>
      </c>
    </row>
    <row r="9">
      <c r="A9" s="18" t="inlineStr">
        <is>
          <t>صافي ربح التشغيل بعد الضريبة</t>
        </is>
      </c>
      <c r="C9" s="24">
        <f>C7-C8</f>
        <v/>
      </c>
      <c r="D9" s="24">
        <f>D7-D8</f>
        <v/>
      </c>
      <c r="E9" s="24">
        <f>E7-E8</f>
        <v/>
      </c>
      <c r="F9" s="24">
        <f>F7-F8</f>
        <v/>
      </c>
      <c r="G9" s="24">
        <f>G7-G8</f>
        <v/>
      </c>
    </row>
    <row r="10">
      <c r="A10" s="18" t="inlineStr">
        <is>
          <t>+ الإهلاك</t>
        </is>
      </c>
      <c r="C10" s="24">
        <f>C6*'الافتراضات'!$B$11</f>
        <v/>
      </c>
      <c r="D10" s="24">
        <f>D6*'الافتراضات'!$B$11</f>
        <v/>
      </c>
      <c r="E10" s="24">
        <f>E6*'الافتراضات'!$B$11</f>
        <v/>
      </c>
      <c r="F10" s="24">
        <f>F6*'الافتراضات'!$B$11</f>
        <v/>
      </c>
      <c r="G10" s="24">
        <f>G6*'الافتراضات'!$B$11</f>
        <v/>
      </c>
    </row>
    <row r="11">
      <c r="A11" s="18" t="inlineStr">
        <is>
          <t>- الإنفاق الرأسمالي</t>
        </is>
      </c>
      <c r="C11" s="24">
        <f>-C6*'الافتراضات'!$B$12</f>
        <v/>
      </c>
      <c r="D11" s="24">
        <f>-D6*'الافتراضات'!$B$12</f>
        <v/>
      </c>
      <c r="E11" s="24">
        <f>-E6*'الافتراضات'!$B$12</f>
        <v/>
      </c>
      <c r="F11" s="24">
        <f>-F6*'الافتراضات'!$B$12</f>
        <v/>
      </c>
      <c r="G11" s="24">
        <f>-G6*'الافتراضات'!$B$12</f>
        <v/>
      </c>
    </row>
    <row r="12">
      <c r="A12" s="18" t="inlineStr">
        <is>
          <t>- الزيادة في رأس المال العامل</t>
        </is>
      </c>
      <c r="C12" s="24">
        <f>-(C6-B6)*'الافتراضات'!$B$13</f>
        <v/>
      </c>
      <c r="D12" s="24">
        <f>-(D6-C6)*'الافتراضات'!$B$13</f>
        <v/>
      </c>
      <c r="E12" s="24">
        <f>-(E6-D6)*'الافتراضات'!$B$13</f>
        <v/>
      </c>
      <c r="F12" s="24">
        <f>-(F6-E6)*'الافتراضات'!$B$13</f>
        <v/>
      </c>
      <c r="G12" s="24">
        <f>-(G6-F6)*'الافتراضات'!$B$13</f>
        <v/>
      </c>
    </row>
    <row r="13">
      <c r="A13" s="25" t="inlineStr">
        <is>
          <t>التدفق النقدي الحر FCFF</t>
        </is>
      </c>
      <c r="B13" s="26" t="n"/>
      <c r="C13" s="27">
        <f>C9+C10+C11+C12</f>
        <v/>
      </c>
      <c r="D13" s="27">
        <f>D9+D10+D11+D12</f>
        <v/>
      </c>
      <c r="E13" s="27">
        <f>E9+E10+E11+E12</f>
        <v/>
      </c>
      <c r="F13" s="27">
        <f>F9+F10+F11+F12</f>
        <v/>
      </c>
      <c r="G13" s="27">
        <f>G9+G10+G11+G12</f>
        <v/>
      </c>
    </row>
    <row r="14">
      <c r="A14" s="18" t="inlineStr">
        <is>
          <t>معامل الخصم</t>
        </is>
      </c>
      <c r="C14" s="28">
        <f>1/(1+'الافتراضات'!$B$14)^C5</f>
        <v/>
      </c>
      <c r="D14" s="28">
        <f>1/(1+'الافتراضات'!$B$14)^D5</f>
        <v/>
      </c>
      <c r="E14" s="28">
        <f>1/(1+'الافتراضات'!$B$14)^E5</f>
        <v/>
      </c>
      <c r="F14" s="28">
        <f>1/(1+'الافتراضات'!$B$14)^F5</f>
        <v/>
      </c>
      <c r="G14" s="28">
        <f>1/(1+'الافتراضات'!$B$14)^G5</f>
        <v/>
      </c>
    </row>
    <row r="15">
      <c r="A15" s="18" t="inlineStr">
        <is>
          <t>القيمة الحالية للتدفق</t>
        </is>
      </c>
      <c r="C15" s="24">
        <f>C13*C14</f>
        <v/>
      </c>
      <c r="D15" s="24">
        <f>D13*D14</f>
        <v/>
      </c>
      <c r="E15" s="24">
        <f>E13*E14</f>
        <v/>
      </c>
      <c r="F15" s="24">
        <f>F13*F14</f>
        <v/>
      </c>
      <c r="G15" s="24">
        <f>G13*G14</f>
        <v/>
      </c>
    </row>
    <row r="17" ht="30" customHeight="1">
      <c r="A17" s="20" t="inlineStr">
        <is>
          <t>نتيجة التقييم</t>
        </is>
      </c>
      <c r="B17" s="20" t="inlineStr">
        <is>
          <t>القيمة</t>
        </is>
      </c>
    </row>
    <row r="18">
      <c r="A18" s="29" t="inlineStr">
        <is>
          <t>مجموع القيمة الحالية للتدفقات (5 سنوات)</t>
        </is>
      </c>
      <c r="B18" s="30">
        <f>SUM(C15:G15)</f>
        <v/>
      </c>
    </row>
    <row r="19">
      <c r="A19" s="29" t="inlineStr">
        <is>
          <t>القيمة النهائية في السنة 5</t>
        </is>
      </c>
      <c r="B19" s="30">
        <f>IF('الافتراضات'!B14&lt;='الافتراضات'!B15,"النمو يجب أن يكون أقل من WACC",G13*(1+'الافتراضات'!B15)/('الافتراضات'!B14-'الافتراضات'!B15))</f>
        <v/>
      </c>
      <c r="C19" s="31" t="n"/>
    </row>
    <row r="20">
      <c r="A20" s="29" t="inlineStr">
        <is>
          <t>القيمة الحالية للقيمة النهائية</t>
        </is>
      </c>
      <c r="B20" s="30">
        <f>IF(ISNUMBER(B19),B19*G14,"")</f>
        <v/>
      </c>
    </row>
    <row r="21">
      <c r="A21" s="29" t="inlineStr">
        <is>
          <t>قيمة المنشأة (Enterprise Value)</t>
        </is>
      </c>
      <c r="B21" s="30">
        <f>B18+N(B20)</f>
        <v/>
      </c>
    </row>
    <row r="22">
      <c r="A22" s="29" t="inlineStr">
        <is>
          <t>- صافي الديون</t>
        </is>
      </c>
      <c r="B22" s="30">
        <f>'الافتراضات'!B16</f>
        <v/>
      </c>
    </row>
    <row r="23">
      <c r="A23" s="29" t="inlineStr">
        <is>
          <t>قيمة حقوق الملكية</t>
        </is>
      </c>
      <c r="B23" s="30">
        <f>B21-B22</f>
        <v/>
      </c>
    </row>
    <row r="24">
      <c r="A24" s="29" t="inlineStr">
        <is>
          <t>قيمة السهم</t>
        </is>
      </c>
      <c r="B24" s="32">
        <f>IF('الافتراضات'!B17=0,"",B23/'الافتراضات'!B17)</f>
        <v/>
      </c>
    </row>
    <row r="25">
      <c r="A25" s="29" t="inlineStr">
        <is>
          <t>نسبة القيمة النهائية من قيمة المنشأة</t>
        </is>
      </c>
      <c r="B25" s="33">
        <f>IF(B21=0,"",N(B20)/B21)</f>
        <v/>
      </c>
    </row>
    <row r="27" ht="30" customHeight="1">
      <c r="A27" s="20" t="inlineStr">
        <is>
          <t>قيمة السهم: WACC ↓ / النمو الدائم →</t>
        </is>
      </c>
      <c r="B27" s="34" t="n"/>
      <c r="C27" s="34" t="n"/>
      <c r="D27" s="31" t="n"/>
    </row>
    <row r="28">
      <c r="A28" s="29" t="inlineStr">
        <is>
          <t>WACC \ النمو</t>
        </is>
      </c>
      <c r="B28" s="35">
        <f>0.03</f>
        <v/>
      </c>
      <c r="C28" s="35">
        <f>0.04</f>
        <v/>
      </c>
      <c r="D28" s="35">
        <f>0.05</f>
        <v/>
      </c>
    </row>
    <row r="29">
      <c r="A29" s="35">
        <f>0.13</f>
        <v/>
      </c>
      <c r="B29" s="24">
        <f>IF($A29&lt;=B$28,"",(SUMPRODUCT($C$13:$G$13/(1+$A29)^$C$5:$G$5)+$G$13*(1+B$28)/($A29-B$28)/(1+$A29)^5-'الافتراضات'!$B$16)/'الافتراضات'!$B$17)</f>
        <v/>
      </c>
      <c r="C29" s="24">
        <f>IF($A29&lt;=C$28,"",(SUMPRODUCT($C$13:$G$13/(1+$A29)^$C$5:$G$5)+$G$13*(1+C$28)/($A29-C$28)/(1+$A29)^5-'الافتراضات'!$B$16)/'الافتراضات'!$B$17)</f>
        <v/>
      </c>
      <c r="D29" s="24">
        <f>IF($A29&lt;=D$28,"",(SUMPRODUCT($C$13:$G$13/(1+$A29)^$C$5:$G$5)+$G$13*(1+D$28)/($A29-D$28)/(1+$A29)^5-'الافتراضات'!$B$16)/'الافتراضات'!$B$17)</f>
        <v/>
      </c>
    </row>
    <row r="30">
      <c r="A30" s="35">
        <f>0.14</f>
        <v/>
      </c>
      <c r="B30" s="24">
        <f>IF($A30&lt;=B$28,"",(SUMPRODUCT($C$13:$G$13/(1+$A30)^$C$5:$G$5)+$G$13*(1+B$28)/($A30-B$28)/(1+$A30)^5-'الافتراضات'!$B$16)/'الافتراضات'!$B$17)</f>
        <v/>
      </c>
      <c r="C30" s="24">
        <f>IF($A30&lt;=C$28,"",(SUMPRODUCT($C$13:$G$13/(1+$A30)^$C$5:$G$5)+$G$13*(1+C$28)/($A30-C$28)/(1+$A30)^5-'الافتراضات'!$B$16)/'الافتراضات'!$B$17)</f>
        <v/>
      </c>
      <c r="D30" s="24">
        <f>IF($A30&lt;=D$28,"",(SUMPRODUCT($C$13:$G$13/(1+$A30)^$C$5:$G$5)+$G$13*(1+D$28)/($A30-D$28)/(1+$A30)^5-'الافتراضات'!$B$16)/'الافتراضات'!$B$17)</f>
        <v/>
      </c>
    </row>
    <row r="31">
      <c r="A31" s="35">
        <f>0.15</f>
        <v/>
      </c>
      <c r="B31" s="24">
        <f>IF($A31&lt;=B$28,"",(SUMPRODUCT($C$13:$G$13/(1+$A31)^$C$5:$G$5)+$G$13*(1+B$28)/($A31-B$28)/(1+$A31)^5-'الافتراضات'!$B$16)/'الافتراضات'!$B$17)</f>
        <v/>
      </c>
      <c r="C31" s="24">
        <f>IF($A31&lt;=C$28,"",(SUMPRODUCT($C$13:$G$13/(1+$A31)^$C$5:$G$5)+$G$13*(1+C$28)/($A31-C$28)/(1+$A31)^5-'الافتراضات'!$B$16)/'الافتراضات'!$B$17)</f>
        <v/>
      </c>
      <c r="D31" s="24">
        <f>IF($A31&lt;=D$28,"",(SUMPRODUCT($C$13:$G$13/(1+$A31)^$C$5:$G$5)+$G$13*(1+D$28)/($A31-D$28)/(1+$A31)^5-'الافتراضات'!$B$16)/'الافتراضات'!$B$17)</f>
        <v/>
      </c>
    </row>
    <row r="32">
      <c r="A32" s="35">
        <f>0.16</f>
        <v/>
      </c>
      <c r="B32" s="24">
        <f>IF($A32&lt;=B$28,"",(SUMPRODUCT($C$13:$G$13/(1+$A32)^$C$5:$G$5)+$G$13*(1+B$28)/($A32-B$28)/(1+$A32)^5-'الافتراضات'!$B$16)/'الافتراضات'!$B$17)</f>
        <v/>
      </c>
      <c r="C32" s="24">
        <f>IF($A32&lt;=C$28,"",(SUMPRODUCT($C$13:$G$13/(1+$A32)^$C$5:$G$5)+$G$13*(1+C$28)/($A32-C$28)/(1+$A32)^5-'الافتراضات'!$B$16)/'الافتراضات'!$B$17)</f>
        <v/>
      </c>
      <c r="D32" s="24">
        <f>IF($A32&lt;=D$28,"",(SUMPRODUCT($C$13:$G$13/(1+$A32)^$C$5:$G$5)+$G$13*(1+D$28)/($A32-D$28)/(1+$A32)^5-'الافتراضات'!$B$16)/'الافتراضات'!$B$17)</f>
        <v/>
      </c>
    </row>
    <row r="33">
      <c r="A33" s="35">
        <f>0.17</f>
        <v/>
      </c>
      <c r="B33" s="24">
        <f>IF($A33&lt;=B$28,"",(SUMPRODUCT($C$13:$G$13/(1+$A33)^$C$5:$G$5)+$G$13*(1+B$28)/($A33-B$28)/(1+$A33)^5-'الافتراضات'!$B$16)/'الافتراضات'!$B$17)</f>
        <v/>
      </c>
      <c r="C33" s="24">
        <f>IF($A33&lt;=C$28,"",(SUMPRODUCT($C$13:$G$13/(1+$A33)^$C$5:$G$5)+$G$13*(1+C$28)/($A33-C$28)/(1+$A33)^5-'الافتراضات'!$B$16)/'الافتراضات'!$B$17)</f>
        <v/>
      </c>
      <c r="D33" s="24">
        <f>IF($A33&lt;=D$28,"",(SUMPRODUCT($C$13:$G$13/(1+$A33)^$C$5:$G$5)+$G$13*(1+D$28)/($A33-D$28)/(1+$A33)^5-'الافتراضات'!$B$16)/'الافتراضات'!$B$17)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B19:C19"/>
    <mergeCell ref="A2:G2"/>
    <mergeCell ref="A27:D27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