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عن المجلة" sheetId="1" state="visible" r:id="rId1"/>
    <sheet name="تعليمات" sheetId="2" state="visible" r:id="rId2"/>
    <sheet name="المقارنة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;[Red]-#,##0.00"/>
    <numFmt numFmtId="165" formatCode="#,##0;[Red]-#,##0"/>
    <numFmt numFmtId="166" formatCode="0.0%"/>
    <numFmt numFmtId="167" formatCode="0.00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FFFFFF"/>
      <sz val="12"/>
    </font>
    <font>
      <name val="Arial"/>
      <b val="1"/>
      <color rgb="00000000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4" fillId="2" borderId="2" applyAlignment="1" pivotButton="0" quotePrefix="0" xfId="0">
      <alignment horizontal="center" vertical="center" wrapText="1"/>
    </xf>
    <xf numFmtId="167" fontId="10" fillId="0" borderId="2" applyAlignment="1" pivotButton="0" quotePrefix="0" xfId="0">
      <alignment horizontal="center" vertical="center"/>
    </xf>
    <xf numFmtId="0" fontId="15" fillId="3" borderId="0" pivotButton="0" quotePrefix="0" xfId="0"/>
    <xf numFmtId="165" fontId="1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right" vertical="center" wrapText="1"/>
    </xf>
    <xf numFmtId="165" fontId="16" fillId="0" borderId="2" applyAlignment="1" pivotButton="0" quotePrefix="0" xfId="0">
      <alignment horizontal="center" vertical="center"/>
    </xf>
    <xf numFmtId="164" fontId="16" fillId="0" borderId="2" applyAlignment="1" pivotButton="0" quotePrefix="0" xfId="0">
      <alignment horizontal="center" vertical="center"/>
    </xf>
    <xf numFmtId="0" fontId="14" fillId="2" borderId="2" applyAlignment="1" pivotButton="0" quotePrefix="0" xfId="0">
      <alignment horizontal="right" vertical="center" wrapText="1"/>
    </xf>
    <xf numFmtId="0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المفاضلة بين شراء أصل أو استئجاره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يقارن تكلفة شراء أصل (سيارة، معدة، جهاز) بتكلفة استئجاره لنفس المدة، بحساب القيمة الحالية لصافي التكلفة بعد الضريبة في كل بديل، ويختار الأقل تكلفة.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في الشراء: اكتب سعر الأصل، والقيمة المتبقية المتوقعة في نهاية المدة، وتكلفة الصيانة السنوية.</t>
        </is>
      </c>
    </row>
    <row r="8" ht="18" customHeight="1">
      <c r="A8" s="11" t="inlineStr">
        <is>
          <t>•</t>
        </is>
      </c>
      <c r="B8" s="12" t="inlineStr">
        <is>
          <t>في الإيجار: اكتب الإيجار السنوي المدفوع مقدمًا أول كل سنة، والصيانة إن كانت على المستأجر.</t>
        </is>
      </c>
    </row>
    <row r="9" ht="34" customHeight="1">
      <c r="A9" s="11" t="inlineStr">
        <is>
          <t>•</t>
        </is>
      </c>
      <c r="B9" s="12" t="inlineStr">
        <is>
          <t>اكتب المدة بالسنوات (حتى 8)، ونسبة الضريبة، ومعدل الخصم بعد الضريبة (عادة تكلفة الاقتراض × (1 - الضريبة)).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الإهلاك في الشراء بالقسط الثابت حتى القيمة المتبقية، ووفره الضريبي يُحسب في نهاية كل سنة. الإيجار يُخصم ضريبيًا في سنة دفعه. القرار المالي ليس كل شيء: المرونة وتجديد الأصل لهما قيمة أيضًا.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1"/>
  <sheetViews>
    <sheetView showGridLines="0" rightToLeft="1" workbookViewId="0">
      <pane xSplit="1" ySplit="13" topLeftCell="B1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0" customHeight="1">
      <c r="A1" s="15" t="inlineStr">
        <is>
          <t>شراء أم استئجار؟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17" t="inlineStr">
        <is>
          <t>الخلايا الصفراء للإدخال. التدفقات الخارجة سالبة.</t>
        </is>
      </c>
    </row>
    <row r="4">
      <c r="A4" s="18" t="inlineStr">
        <is>
          <t>سعر شراء الأصل</t>
        </is>
      </c>
      <c r="B4" s="19" t="n">
        <v>600000</v>
      </c>
    </row>
    <row r="5">
      <c r="A5" s="18" t="inlineStr">
        <is>
          <t>القيمة المتبقية في نهاية المدة</t>
        </is>
      </c>
      <c r="B5" s="19" t="n">
        <v>300000</v>
      </c>
    </row>
    <row r="6">
      <c r="A6" s="18" t="inlineStr">
        <is>
          <t>الصيانة السنوية عند الشراء</t>
        </is>
      </c>
      <c r="B6" s="19" t="n">
        <v>15000</v>
      </c>
    </row>
    <row r="7">
      <c r="A7" s="18" t="inlineStr">
        <is>
          <t>الإيجار السنوي (يُدفع أول السنة)</t>
        </is>
      </c>
      <c r="B7" s="19" t="n">
        <v>160000</v>
      </c>
    </row>
    <row r="8">
      <c r="A8" s="18" t="inlineStr">
        <is>
          <t>الصيانة السنوية عند الإيجار</t>
        </is>
      </c>
      <c r="B8" s="19" t="n">
        <v>0</v>
      </c>
    </row>
    <row r="9">
      <c r="A9" s="18" t="inlineStr">
        <is>
          <t>المدة (سنوات، حتى 8)</t>
        </is>
      </c>
      <c r="B9" s="20" t="n">
        <v>4</v>
      </c>
    </row>
    <row r="10">
      <c r="A10" s="18" t="inlineStr">
        <is>
          <t>نسبة ضريبة الدخل</t>
        </is>
      </c>
      <c r="B10" s="21" t="n">
        <v>0.225</v>
      </c>
    </row>
    <row r="11">
      <c r="A11" s="18" t="inlineStr">
        <is>
          <t>معدل الخصم بعد الضريبة</t>
        </is>
      </c>
      <c r="B11" s="21" t="n">
        <v>0.12</v>
      </c>
    </row>
    <row r="13" ht="30" customHeight="1">
      <c r="A13" s="22" t="inlineStr">
        <is>
          <t>السنة</t>
        </is>
      </c>
      <c r="B13" s="22" t="inlineStr">
        <is>
          <t>0</t>
        </is>
      </c>
      <c r="C13" s="22" t="inlineStr">
        <is>
          <t>1</t>
        </is>
      </c>
      <c r="D13" s="22" t="inlineStr">
        <is>
          <t>2</t>
        </is>
      </c>
      <c r="E13" s="22" t="inlineStr">
        <is>
          <t>3</t>
        </is>
      </c>
      <c r="F13" s="22" t="inlineStr">
        <is>
          <t>4</t>
        </is>
      </c>
      <c r="G13" s="22" t="inlineStr">
        <is>
          <t>5</t>
        </is>
      </c>
      <c r="H13" s="22" t="inlineStr">
        <is>
          <t>6</t>
        </is>
      </c>
      <c r="I13" s="22" t="inlineStr">
        <is>
          <t>7</t>
        </is>
      </c>
      <c r="J13" s="22" t="inlineStr">
        <is>
          <t>8</t>
        </is>
      </c>
    </row>
    <row r="14">
      <c r="A14" s="18" t="inlineStr">
        <is>
          <t>معامل الخصم</t>
        </is>
      </c>
      <c r="B14" s="23">
        <f>1/(1+$B$11)^0</f>
        <v/>
      </c>
      <c r="C14" s="23">
        <f>1/(1+$B$11)^1</f>
        <v/>
      </c>
      <c r="D14" s="23">
        <f>1/(1+$B$11)^2</f>
        <v/>
      </c>
      <c r="E14" s="23">
        <f>1/(1+$B$11)^3</f>
        <v/>
      </c>
      <c r="F14" s="23">
        <f>1/(1+$B$11)^4</f>
        <v/>
      </c>
      <c r="G14" s="23">
        <f>1/(1+$B$11)^5</f>
        <v/>
      </c>
      <c r="H14" s="23">
        <f>1/(1+$B$11)^6</f>
        <v/>
      </c>
      <c r="I14" s="23">
        <f>1/(1+$B$11)^7</f>
        <v/>
      </c>
      <c r="J14" s="23">
        <f>1/(1+$B$11)^8</f>
        <v/>
      </c>
    </row>
    <row r="15">
      <c r="A15" s="24" t="inlineStr">
        <is>
          <t>بديل الشراء</t>
        </is>
      </c>
    </row>
    <row r="16">
      <c r="A16" s="18" t="inlineStr">
        <is>
          <t>سعر الشراء</t>
        </is>
      </c>
      <c r="B16" s="25">
        <f>-$B$4</f>
        <v/>
      </c>
      <c r="C16" s="25">
        <f>0</f>
        <v/>
      </c>
      <c r="D16" s="25">
        <f>0</f>
        <v/>
      </c>
      <c r="E16" s="25">
        <f>0</f>
        <v/>
      </c>
      <c r="F16" s="25">
        <f>0</f>
        <v/>
      </c>
      <c r="G16" s="25">
        <f>0</f>
        <v/>
      </c>
      <c r="H16" s="25">
        <f>0</f>
        <v/>
      </c>
      <c r="I16" s="25">
        <f>0</f>
        <v/>
      </c>
      <c r="J16" s="25">
        <f>0</f>
        <v/>
      </c>
    </row>
    <row r="17">
      <c r="A17" s="18" t="inlineStr">
        <is>
          <t>الصيانة بعد الضريبة</t>
        </is>
      </c>
      <c r="B17" s="25">
        <f>IF(AND(0&gt;=1,0&lt;=$B$9),-$B$6*(1-$B$10),0)</f>
        <v/>
      </c>
      <c r="C17" s="25">
        <f>IF(AND(1&gt;=1,1&lt;=$B$9),-$B$6*(1-$B$10),0)</f>
        <v/>
      </c>
      <c r="D17" s="25">
        <f>IF(AND(2&gt;=1,2&lt;=$B$9),-$B$6*(1-$B$10),0)</f>
        <v/>
      </c>
      <c r="E17" s="25">
        <f>IF(AND(3&gt;=1,3&lt;=$B$9),-$B$6*(1-$B$10),0)</f>
        <v/>
      </c>
      <c r="F17" s="25">
        <f>IF(AND(4&gt;=1,4&lt;=$B$9),-$B$6*(1-$B$10),0)</f>
        <v/>
      </c>
      <c r="G17" s="25">
        <f>IF(AND(5&gt;=1,5&lt;=$B$9),-$B$6*(1-$B$10),0)</f>
        <v/>
      </c>
      <c r="H17" s="25">
        <f>IF(AND(6&gt;=1,6&lt;=$B$9),-$B$6*(1-$B$10),0)</f>
        <v/>
      </c>
      <c r="I17" s="25">
        <f>IF(AND(7&gt;=1,7&lt;=$B$9),-$B$6*(1-$B$10),0)</f>
        <v/>
      </c>
      <c r="J17" s="25">
        <f>IF(AND(8&gt;=1,8&lt;=$B$9),-$B$6*(1-$B$10),0)</f>
        <v/>
      </c>
    </row>
    <row r="18">
      <c r="A18" s="18" t="inlineStr">
        <is>
          <t>وفر ضريبي من الإهلاك</t>
        </is>
      </c>
      <c r="B18" s="25">
        <f>IF(AND(0&gt;=1,0&lt;=$B$9),($B$4-$B$5)/$B$9*$B$10,0)</f>
        <v/>
      </c>
      <c r="C18" s="25">
        <f>IF(AND(1&gt;=1,1&lt;=$B$9),($B$4-$B$5)/$B$9*$B$10,0)</f>
        <v/>
      </c>
      <c r="D18" s="25">
        <f>IF(AND(2&gt;=1,2&lt;=$B$9),($B$4-$B$5)/$B$9*$B$10,0)</f>
        <v/>
      </c>
      <c r="E18" s="25">
        <f>IF(AND(3&gt;=1,3&lt;=$B$9),($B$4-$B$5)/$B$9*$B$10,0)</f>
        <v/>
      </c>
      <c r="F18" s="25">
        <f>IF(AND(4&gt;=1,4&lt;=$B$9),($B$4-$B$5)/$B$9*$B$10,0)</f>
        <v/>
      </c>
      <c r="G18" s="25">
        <f>IF(AND(5&gt;=1,5&lt;=$B$9),($B$4-$B$5)/$B$9*$B$10,0)</f>
        <v/>
      </c>
      <c r="H18" s="25">
        <f>IF(AND(6&gt;=1,6&lt;=$B$9),($B$4-$B$5)/$B$9*$B$10,0)</f>
        <v/>
      </c>
      <c r="I18" s="25">
        <f>IF(AND(7&gt;=1,7&lt;=$B$9),($B$4-$B$5)/$B$9*$B$10,0)</f>
        <v/>
      </c>
      <c r="J18" s="25">
        <f>IF(AND(8&gt;=1,8&lt;=$B$9),($B$4-$B$5)/$B$9*$B$10,0)</f>
        <v/>
      </c>
    </row>
    <row r="19">
      <c r="A19" s="18" t="inlineStr">
        <is>
          <t>القيمة المتبقية</t>
        </is>
      </c>
      <c r="B19" s="25">
        <f>IF(0=$B$9,$B$5,0)</f>
        <v/>
      </c>
      <c r="C19" s="25">
        <f>IF(1=$B$9,$B$5,0)</f>
        <v/>
      </c>
      <c r="D19" s="25">
        <f>IF(2=$B$9,$B$5,0)</f>
        <v/>
      </c>
      <c r="E19" s="25">
        <f>IF(3=$B$9,$B$5,0)</f>
        <v/>
      </c>
      <c r="F19" s="25">
        <f>IF(4=$B$9,$B$5,0)</f>
        <v/>
      </c>
      <c r="G19" s="25">
        <f>IF(5=$B$9,$B$5,0)</f>
        <v/>
      </c>
      <c r="H19" s="25">
        <f>IF(6=$B$9,$B$5,0)</f>
        <v/>
      </c>
      <c r="I19" s="25">
        <f>IF(7=$B$9,$B$5,0)</f>
        <v/>
      </c>
      <c r="J19" s="25">
        <f>IF(8=$B$9,$B$5,0)</f>
        <v/>
      </c>
    </row>
    <row r="20">
      <c r="A20" s="26" t="inlineStr">
        <is>
          <t>صافي التدفق</t>
        </is>
      </c>
      <c r="B20" s="27">
        <f>SUM(B16:B19)</f>
        <v/>
      </c>
      <c r="C20" s="27">
        <f>SUM(C16:C19)</f>
        <v/>
      </c>
      <c r="D20" s="27">
        <f>SUM(D16:D19)</f>
        <v/>
      </c>
      <c r="E20" s="27">
        <f>SUM(E16:E19)</f>
        <v/>
      </c>
      <c r="F20" s="27">
        <f>SUM(F16:F19)</f>
        <v/>
      </c>
      <c r="G20" s="27">
        <f>SUM(G16:G19)</f>
        <v/>
      </c>
      <c r="H20" s="27">
        <f>SUM(H16:H19)</f>
        <v/>
      </c>
      <c r="I20" s="27">
        <f>SUM(I16:I19)</f>
        <v/>
      </c>
      <c r="J20" s="27">
        <f>SUM(J16:J19)</f>
        <v/>
      </c>
    </row>
    <row r="22">
      <c r="A22" s="24" t="inlineStr">
        <is>
          <t>بديل الإيجار</t>
        </is>
      </c>
    </row>
    <row r="23">
      <c r="A23" s="18" t="inlineStr">
        <is>
          <t>الإيجار بعد الضريبة</t>
        </is>
      </c>
      <c r="B23" s="25">
        <f>IF(0&lt;$B$9,-$B$7*(1-$B$10),0)</f>
        <v/>
      </c>
      <c r="C23" s="25">
        <f>IF(1&lt;$B$9,-$B$7*(1-$B$10),0)</f>
        <v/>
      </c>
      <c r="D23" s="25">
        <f>IF(2&lt;$B$9,-$B$7*(1-$B$10),0)</f>
        <v/>
      </c>
      <c r="E23" s="25">
        <f>IF(3&lt;$B$9,-$B$7*(1-$B$10),0)</f>
        <v/>
      </c>
      <c r="F23" s="25">
        <f>IF(4&lt;$B$9,-$B$7*(1-$B$10),0)</f>
        <v/>
      </c>
      <c r="G23" s="25">
        <f>IF(5&lt;$B$9,-$B$7*(1-$B$10),0)</f>
        <v/>
      </c>
      <c r="H23" s="25">
        <f>IF(6&lt;$B$9,-$B$7*(1-$B$10),0)</f>
        <v/>
      </c>
      <c r="I23" s="25">
        <f>IF(7&lt;$B$9,-$B$7*(1-$B$10),0)</f>
        <v/>
      </c>
      <c r="J23" s="25">
        <f>IF(8&lt;$B$9,-$B$7*(1-$B$10),0)</f>
        <v/>
      </c>
    </row>
    <row r="24">
      <c r="A24" s="18" t="inlineStr">
        <is>
          <t>الصيانة بعد الضريبة</t>
        </is>
      </c>
      <c r="B24" s="25">
        <f>IF(AND(0&gt;=1,0&lt;=$B$9),-$B$8*(1-$B$10),0)</f>
        <v/>
      </c>
      <c r="C24" s="25">
        <f>IF(AND(1&gt;=1,1&lt;=$B$9),-$B$8*(1-$B$10),0)</f>
        <v/>
      </c>
      <c r="D24" s="25">
        <f>IF(AND(2&gt;=1,2&lt;=$B$9),-$B$8*(1-$B$10),0)</f>
        <v/>
      </c>
      <c r="E24" s="25">
        <f>IF(AND(3&gt;=1,3&lt;=$B$9),-$B$8*(1-$B$10),0)</f>
        <v/>
      </c>
      <c r="F24" s="25">
        <f>IF(AND(4&gt;=1,4&lt;=$B$9),-$B$8*(1-$B$10),0)</f>
        <v/>
      </c>
      <c r="G24" s="25">
        <f>IF(AND(5&gt;=1,5&lt;=$B$9),-$B$8*(1-$B$10),0)</f>
        <v/>
      </c>
      <c r="H24" s="25">
        <f>IF(AND(6&gt;=1,6&lt;=$B$9),-$B$8*(1-$B$10),0)</f>
        <v/>
      </c>
      <c r="I24" s="25">
        <f>IF(AND(7&gt;=1,7&lt;=$B$9),-$B$8*(1-$B$10),0)</f>
        <v/>
      </c>
      <c r="J24" s="25">
        <f>IF(AND(8&gt;=1,8&lt;=$B$9),-$B$8*(1-$B$10),0)</f>
        <v/>
      </c>
    </row>
    <row r="25">
      <c r="A25" s="26" t="inlineStr">
        <is>
          <t>صافي التدفق</t>
        </is>
      </c>
      <c r="B25" s="27">
        <f>B23+B24</f>
        <v/>
      </c>
      <c r="C25" s="27">
        <f>C23+C24</f>
        <v/>
      </c>
      <c r="D25" s="27">
        <f>D23+D24</f>
        <v/>
      </c>
      <c r="E25" s="27">
        <f>E23+E24</f>
        <v/>
      </c>
      <c r="F25" s="27">
        <f>F23+F24</f>
        <v/>
      </c>
      <c r="G25" s="27">
        <f>G23+G24</f>
        <v/>
      </c>
      <c r="H25" s="27">
        <f>H23+H24</f>
        <v/>
      </c>
      <c r="I25" s="27">
        <f>I23+I24</f>
        <v/>
      </c>
      <c r="J25" s="27">
        <f>J23+J24</f>
        <v/>
      </c>
    </row>
    <row r="27" ht="30" customHeight="1">
      <c r="A27" s="22" t="inlineStr">
        <is>
          <t>النتيجة</t>
        </is>
      </c>
      <c r="B27" s="22" t="inlineStr">
        <is>
          <t>القيمة</t>
        </is>
      </c>
    </row>
    <row r="28">
      <c r="A28" s="26" t="inlineStr">
        <is>
          <t>القيمة الحالية لتكلفة الشراء</t>
        </is>
      </c>
      <c r="B28" s="28">
        <f>SUMPRODUCT(B20:J20,B14:J14)</f>
        <v/>
      </c>
    </row>
    <row r="29">
      <c r="A29" s="26" t="inlineStr">
        <is>
          <t>القيمة الحالية لتكلفة الإيجار</t>
        </is>
      </c>
      <c r="B29" s="28">
        <f>SUMPRODUCT(B25:J25,B14:J14)</f>
        <v/>
      </c>
    </row>
    <row r="30">
      <c r="A30" s="26" t="inlineStr">
        <is>
          <t>الوفر لصالح البديل الأفضل</t>
        </is>
      </c>
      <c r="B30" s="28">
        <f>ABS(B28-B29)</f>
        <v/>
      </c>
    </row>
    <row r="31">
      <c r="A31" s="29" t="inlineStr">
        <is>
          <t>القرار</t>
        </is>
      </c>
      <c r="B31" s="30">
        <f>IF(B28&gt;B29,"الشراء أقل تكلفة",IF(B28&lt;B29,"الإيجار أقل تكلفة","البديلان متساويان"))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5">
    <mergeCell ref="B31:E31"/>
    <mergeCell ref="A1:J1"/>
    <mergeCell ref="A22:J22"/>
    <mergeCell ref="A15:J15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2026-10-27T20:49:28Z</dcterms:created>
  <dcterms:modified xsi:type="dcterms:W3CDTF">2026-10-27T20:49:28Z</dcterms:modified>
</cp:coreProperties>
</file>