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بطاقة الأداء"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Red]-#,##0"/>
    <numFmt numFmtId="167"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4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165"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66" fontId="10" fillId="4" borderId="2" applyAlignment="1" applyProtection="1" pivotButton="0" quotePrefix="0" xfId="0">
      <alignment horizontal="center" vertical="center"/>
      <protection locked="0" hidden="0"/>
    </xf>
    <xf numFmtId="9"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2"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7" applyAlignment="1" pivotButton="0" quotePrefix="0" xfId="0">
      <alignment horizontal="right" vertical="center" wrapText="1"/>
    </xf>
    <xf numFmtId="166" fontId="16" fillId="5" borderId="7" applyAlignment="1" pivotButton="0" quotePrefix="0" xfId="0">
      <alignment horizontal="center" vertical="center"/>
    </xf>
    <xf numFmtId="167" fontId="16" fillId="5" borderId="7" applyAlignment="1" pivotButton="0" quotePrefix="0" xfId="0">
      <alignment horizontal="center" vertical="center"/>
    </xf>
    <xf numFmtId="2" fontId="16" fillId="5" borderId="7" applyAlignment="1" pivotButton="0" quotePrefix="0" xfId="0">
      <alignment horizontal="center" vertical="center"/>
    </xf>
    <xf numFmtId="0" fontId="16" fillId="5" borderId="7" applyAlignment="1" pivotButton="0" quotePrefix="0" xfId="0">
      <alignment horizontal="center" vertical="center"/>
    </xf>
    <xf numFmtId="0" fontId="17" fillId="3" borderId="0" pivotButton="0" quotePrefix="0" xfId="0"/>
    <xf numFmtId="0" fontId="10" fillId="0" borderId="2" applyAlignment="1" pivotButton="0" quotePrefix="0" xfId="0">
      <alignment horizontal="right" vertical="center" wrapText="1"/>
    </xf>
    <xf numFmtId="166" fontId="14" fillId="0" borderId="2" applyAlignment="1" pivotButton="0" quotePrefix="0" xfId="0">
      <alignment horizontal="center" vertical="center"/>
    </xf>
    <xf numFmtId="2" fontId="14" fillId="0" borderId="2" applyAlignment="1" pivotButton="0" quotePrefix="0" xfId="0">
      <alignment horizontal="center" vertical="center"/>
    </xf>
    <xf numFmtId="165" fontId="14" fillId="0" borderId="2" applyAlignment="1" pivotButton="0" quotePrefix="0" xfId="0">
      <alignment horizontal="center" vertical="center"/>
    </xf>
    <xf numFmtId="1" fontId="14" fillId="0" borderId="2" applyAlignment="1" pivotButton="0" quotePrefix="0" xfId="0">
      <alignment horizontal="center" vertical="center"/>
    </xf>
    <xf numFmtId="0" fontId="0" fillId="0" borderId="6" pivotButton="0" quotePrefix="0" xfId="0"/>
    <xf numFmtId="1" fontId="10" fillId="0" borderId="2" applyAlignment="1" pivotButton="0" quotePrefix="0" xfId="0">
      <alignment horizontal="center" vertical="center"/>
    </xf>
    <xf numFmtId="0" fontId="10" fillId="4" borderId="2" applyAlignment="1" applyProtection="1" pivotButton="0" quotePrefix="0" xfId="0">
      <alignment horizontal="center" vertical="center"/>
      <protection locked="0" hidden="0"/>
    </xf>
  </cellXfs>
  <cellStyles count="1">
    <cellStyle name="Normal" xfId="0" builtinId="0" hidden="0"/>
  </cellStyles>
  <dxfs count="3">
    <dxf>
      <font>
        <name val="Arial"/>
        <b val="1"/>
        <color rgb="009C0006"/>
      </font>
      <fill>
        <patternFill patternType="solid">
          <fgColor rgb="00F8D7DA"/>
        </patternFill>
      </fill>
    </dxf>
    <dxf>
      <font>
        <name val="Arial"/>
        <b val="1"/>
        <color rgb="007F6000"/>
      </font>
      <fill>
        <patternFill patternType="solid">
          <fgColor rgb="00FFEB9C"/>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بطاقة أداء المشروع (القيمة المكتسبة)</t>
        </is>
      </c>
    </row>
    <row r="2" ht="4" customHeight="1">
      <c r="A2" s="9" t="n"/>
    </row>
    <row r="4" ht="22" customHeight="1">
      <c r="B4" s="10" t="inlineStr">
        <is>
          <t>فكرة القالب</t>
        </is>
      </c>
    </row>
    <row r="5" ht="66" customHeight="1">
      <c r="A5" s="11" t="inlineStr">
        <is>
          <t>•</t>
        </is>
      </c>
      <c r="B5" s="12" t="inlineStr">
        <is>
          <t>بطاقة تقيس أداء المشروع بأسلوب القيمة المكتسبة (Earned Value): لكل حزمة عمل الموازنة، والنسبة المخططة حتى تاريخه، ونسبة الإنجاز الفعلية، والتكلفة الفعلية؛ فتُحسب القيمة المخططة والمكتسبة، وانحرافا التكلفة والجدول، ومؤشرا CPI وSPI، والتكلفة المتوقعة عند الانتهاء، وموعد الانتهاء المتوقع، مع سجل مختصر للمخاطر.</t>
        </is>
      </c>
    </row>
    <row r="6" ht="22" customHeight="1">
      <c r="B6" s="10" t="inlineStr">
        <is>
          <t>خطوات الاستخدام</t>
        </is>
      </c>
    </row>
    <row r="7" ht="18" customHeight="1">
      <c r="A7" s="11" t="inlineStr">
        <is>
          <t>•</t>
        </is>
      </c>
      <c r="B7" s="12" t="inlineStr">
        <is>
          <t>اكتب بيانات المشروع: الاسم والمدير وتاريخ البداية والمدة المخططة بالأيام وتاريخ القياس.</t>
        </is>
      </c>
    </row>
    <row r="8" ht="34" customHeight="1">
      <c r="A8" s="11" t="inlineStr">
        <is>
          <t>•</t>
        </is>
      </c>
      <c r="B8" s="12" t="inlineStr">
        <is>
          <t>لكل حزمة عمل اكتب موازنتها المعتمدة، والنسبة التي كان يجب إنجازها حتى تاريخ القياس حسب الجدول، والنسبة المنجزة فعلًا، والتكلفة الفعلية المصروفة عليها.</t>
        </is>
      </c>
    </row>
    <row r="9" ht="34" customHeight="1">
      <c r="A9" s="11" t="inlineStr">
        <is>
          <t>•</t>
        </is>
      </c>
      <c r="B9" s="12" t="inlineStr">
        <is>
          <t>في جدول المخاطر اكتب الاحتمال والأثر من 1 إلى 5؛ الدرجة = الاحتمال × الأثر (15 فأكثر عالٍ، 8 إلى 14 متوسط، أقل من 8 منخفض).</t>
        </is>
      </c>
    </row>
    <row r="10" ht="22" customHeight="1">
      <c r="B10" s="10" t="inlineStr">
        <is>
          <t>قراءة النتائج</t>
        </is>
      </c>
    </row>
    <row r="11" ht="50" customHeight="1">
      <c r="A11" s="11" t="inlineStr">
        <is>
          <t>•</t>
        </is>
      </c>
      <c r="B11" s="12" t="inlineStr">
        <is>
          <t>CPI أكبر من 1 يعني أن العمل المنجز تكلف أقل من موازنته، وأقل من 1 يعني تجاوزًا. SPI أقل من 1 يعني تأخرًا عن الجدول. الحالة: «جيد» إذا كان الأقل منهما 0.95 فأكثر، و«يحتاج متابعة» من 0.85، و«حرج» أقل من ذلك.</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4"/>
  <sheetViews>
    <sheetView showGridLines="0" rightToLeft="1" workbookViewId="0">
      <selection activeCell="A1" sqref="A1"/>
    </sheetView>
  </sheetViews>
  <sheetFormatPr baseColWidth="8" defaultRowHeight="15"/>
  <cols>
    <col width="40" customWidth="1" min="1" max="1"/>
    <col width="14" customWidth="1" min="2" max="2"/>
    <col width="11" customWidth="1" min="3" max="3"/>
    <col width="11" customWidth="1" min="4" max="4"/>
    <col width="14" customWidth="1" min="5" max="5"/>
    <col width="14" customWidth="1" min="6" max="6"/>
    <col width="14" customWidth="1" min="7" max="7"/>
    <col width="13" customWidth="1" min="8" max="8"/>
    <col width="13" customWidth="1" min="9" max="9"/>
    <col width="8" customWidth="1" min="10" max="10"/>
    <col width="8" customWidth="1" min="11" max="11"/>
    <col width="13" customWidth="1" min="12" max="12"/>
  </cols>
  <sheetData>
    <row r="1" ht="30" customHeight="1">
      <c r="A1" s="15" t="inlineStr">
        <is>
          <t>بطاقة أداء المشروع بطريقة القيمة المكتسبة</t>
        </is>
      </c>
      <c r="B1" s="16" t="n"/>
      <c r="C1" s="16" t="n"/>
      <c r="D1" s="16" t="n"/>
      <c r="E1" s="16" t="n"/>
      <c r="F1" s="16" t="n"/>
      <c r="G1" s="16" t="n"/>
      <c r="H1" s="16" t="n"/>
      <c r="I1" s="16" t="n"/>
      <c r="J1" s="16" t="n"/>
      <c r="K1" s="16" t="n"/>
      <c r="L1" s="16" t="n"/>
    </row>
    <row r="2" ht="30" customHeight="1">
      <c r="A2" s="17" t="inlineStr">
        <is>
          <t>PV القيمة المخططة = الموازنة × النسبة المخططة. EV القيمة المكتسبة = الموازنة × نسبة الإنجاز الفعلية. AC التكلفة الفعلية.</t>
        </is>
      </c>
    </row>
    <row r="4">
      <c r="A4" s="18" t="inlineStr">
        <is>
          <t>المشروع</t>
        </is>
      </c>
      <c r="B4" s="19" t="inlineStr">
        <is>
          <t>إنشاء وتجهيز مستودع التوزيع الإقليمي</t>
        </is>
      </c>
      <c r="C4" s="20" t="n"/>
      <c r="D4" s="21" t="n"/>
      <c r="F4" s="18" t="inlineStr">
        <is>
          <t>مدير المشروع</t>
        </is>
      </c>
      <c r="G4" s="19" t="inlineStr">
        <is>
          <t>م. خالد عبد الرحمن</t>
        </is>
      </c>
      <c r="H4" s="21" t="n"/>
    </row>
    <row r="5">
      <c r="A5" s="18" t="inlineStr">
        <is>
          <t>تاريخ بداية المشروع</t>
        </is>
      </c>
      <c r="B5" s="22" t="n">
        <v>46082</v>
      </c>
      <c r="C5" s="18" t="inlineStr">
        <is>
          <t>المدة المخططة (يوم)</t>
        </is>
      </c>
      <c r="D5" s="23" t="n">
        <v>300</v>
      </c>
      <c r="F5" s="18" t="inlineStr">
        <is>
          <t>تاريخ القياس</t>
        </is>
      </c>
      <c r="G5" s="22" t="n">
        <v>46326</v>
      </c>
    </row>
    <row r="7" ht="40" customHeight="1">
      <c r="A7" s="24" t="inlineStr">
        <is>
          <t>حزمة العمل</t>
        </is>
      </c>
      <c r="B7" s="24" t="inlineStr">
        <is>
          <t>الموازنة BAC</t>
        </is>
      </c>
      <c r="C7" s="24" t="inlineStr">
        <is>
          <t>المخطط % حتى تاريخه</t>
        </is>
      </c>
      <c r="D7" s="24" t="inlineStr">
        <is>
          <t>الإنجاز الفعلي %</t>
        </is>
      </c>
      <c r="E7" s="24" t="inlineStr">
        <is>
          <t>التكلفة الفعلية AC</t>
        </is>
      </c>
      <c r="F7" s="24" t="inlineStr">
        <is>
          <t>القيمة المخططة PV</t>
        </is>
      </c>
      <c r="G7" s="24" t="inlineStr">
        <is>
          <t>القيمة المكتسبة EV</t>
        </is>
      </c>
      <c r="H7" s="24" t="inlineStr">
        <is>
          <t>انحراف التكلفة CV</t>
        </is>
      </c>
      <c r="I7" s="24" t="inlineStr">
        <is>
          <t>انحراف الجدول SV</t>
        </is>
      </c>
      <c r="J7" s="24" t="inlineStr">
        <is>
          <t>CPI</t>
        </is>
      </c>
      <c r="K7" s="24" t="inlineStr">
        <is>
          <t>SPI</t>
        </is>
      </c>
      <c r="L7" s="24" t="inlineStr">
        <is>
          <t>الحالة</t>
        </is>
      </c>
    </row>
    <row r="8">
      <c r="A8" s="19" t="inlineStr">
        <is>
          <t>التصميم والدراسات الهندسية</t>
        </is>
      </c>
      <c r="B8" s="25" t="n">
        <v>120000</v>
      </c>
      <c r="C8" s="26" t="n">
        <v>1</v>
      </c>
      <c r="D8" s="26" t="n">
        <v>1</v>
      </c>
      <c r="E8" s="25" t="n">
        <v>126000</v>
      </c>
      <c r="F8" s="27">
        <f>IF(B8="","",B8*N(C8))</f>
        <v/>
      </c>
      <c r="G8" s="27">
        <f>IF(B8="","",B8*N(D8))</f>
        <v/>
      </c>
      <c r="H8" s="27">
        <f>IF(B8="","",G8-N(E8))</f>
        <v/>
      </c>
      <c r="I8" s="27">
        <f>IF(B8="","",G8-F8)</f>
        <v/>
      </c>
      <c r="J8" s="28">
        <f>IF(N(E8)=0,"",G8/E8)</f>
        <v/>
      </c>
      <c r="K8" s="28">
        <f>IF(N(F8)=0,"",G8/F8)</f>
        <v/>
      </c>
      <c r="L8" s="29">
        <f>IF(OR(J8="",K8=""),"",IF(MIN(J8,K8)&gt;=0.95,"جيد",IF(MIN(J8,K8)&gt;=0.85,"يحتاج متابعة","حرج")))</f>
        <v/>
      </c>
    </row>
    <row r="9">
      <c r="A9" s="19" t="inlineStr">
        <is>
          <t>الأعمال الإنشائية</t>
        </is>
      </c>
      <c r="B9" s="25" t="n">
        <v>480000</v>
      </c>
      <c r="C9" s="26" t="n">
        <v>0.7</v>
      </c>
      <c r="D9" s="26" t="n">
        <v>0.6</v>
      </c>
      <c r="E9" s="25" t="n">
        <v>312000</v>
      </c>
      <c r="F9" s="27">
        <f>IF(B9="","",B9*N(C9))</f>
        <v/>
      </c>
      <c r="G9" s="27">
        <f>IF(B9="","",B9*N(D9))</f>
        <v/>
      </c>
      <c r="H9" s="27">
        <f>IF(B9="","",G9-N(E9))</f>
        <v/>
      </c>
      <c r="I9" s="27">
        <f>IF(B9="","",G9-F9)</f>
        <v/>
      </c>
      <c r="J9" s="28">
        <f>IF(N(E9)=0,"",G9/E9)</f>
        <v/>
      </c>
      <c r="K9" s="28">
        <f>IF(N(F9)=0,"",G9/F9)</f>
        <v/>
      </c>
      <c r="L9" s="29">
        <f>IF(OR(J9="",K9=""),"",IF(MIN(J9,K9)&gt;=0.95,"جيد",IF(MIN(J9,K9)&gt;=0.85,"يحتاج متابعة","حرج")))</f>
        <v/>
      </c>
    </row>
    <row r="10">
      <c r="A10" s="19" t="inlineStr">
        <is>
          <t>التوريدات والمعدات</t>
        </is>
      </c>
      <c r="B10" s="25" t="n">
        <v>350000</v>
      </c>
      <c r="C10" s="26" t="n">
        <v>0.5</v>
      </c>
      <c r="D10" s="26" t="n">
        <v>0.55</v>
      </c>
      <c r="E10" s="25" t="n">
        <v>205000</v>
      </c>
      <c r="F10" s="27">
        <f>IF(B10="","",B10*N(C10))</f>
        <v/>
      </c>
      <c r="G10" s="27">
        <f>IF(B10="","",B10*N(D10))</f>
        <v/>
      </c>
      <c r="H10" s="27">
        <f>IF(B10="","",G10-N(E10))</f>
        <v/>
      </c>
      <c r="I10" s="27">
        <f>IF(B10="","",G10-F10)</f>
        <v/>
      </c>
      <c r="J10" s="28">
        <f>IF(N(E10)=0,"",G10/E10)</f>
        <v/>
      </c>
      <c r="K10" s="28">
        <f>IF(N(F10)=0,"",G10/F10)</f>
        <v/>
      </c>
      <c r="L10" s="29">
        <f>IF(OR(J10="",K10=""),"",IF(MIN(J10,K10)&gt;=0.95,"جيد",IF(MIN(J10,K10)&gt;=0.85,"يحتاج متابعة","حرج")))</f>
        <v/>
      </c>
    </row>
    <row r="11">
      <c r="A11" s="19" t="inlineStr">
        <is>
          <t>التركيبات والتشغيل التجريبي</t>
        </is>
      </c>
      <c r="B11" s="25" t="n">
        <v>180000</v>
      </c>
      <c r="C11" s="26" t="n">
        <v>0.2</v>
      </c>
      <c r="D11" s="26" t="n">
        <v>0.1</v>
      </c>
      <c r="E11" s="25" t="n">
        <v>22000</v>
      </c>
      <c r="F11" s="27">
        <f>IF(B11="","",B11*N(C11))</f>
        <v/>
      </c>
      <c r="G11" s="27">
        <f>IF(B11="","",B11*N(D11))</f>
        <v/>
      </c>
      <c r="H11" s="27">
        <f>IF(B11="","",G11-N(E11))</f>
        <v/>
      </c>
      <c r="I11" s="27">
        <f>IF(B11="","",G11-F11)</f>
        <v/>
      </c>
      <c r="J11" s="28">
        <f>IF(N(E11)=0,"",G11/E11)</f>
        <v/>
      </c>
      <c r="K11" s="28">
        <f>IF(N(F11)=0,"",G11/F11)</f>
        <v/>
      </c>
      <c r="L11" s="29">
        <f>IF(OR(J11="",K11=""),"",IF(MIN(J11,K11)&gt;=0.95,"جيد",IF(MIN(J11,K11)&gt;=0.85,"يحتاج متابعة","حرج")))</f>
        <v/>
      </c>
    </row>
    <row r="12">
      <c r="A12" s="19" t="inlineStr">
        <is>
          <t>الإدارة والإشراف</t>
        </is>
      </c>
      <c r="B12" s="25" t="n">
        <v>70000</v>
      </c>
      <c r="C12" s="26" t="n">
        <v>0.55</v>
      </c>
      <c r="D12" s="26" t="n">
        <v>0.55</v>
      </c>
      <c r="E12" s="25" t="n">
        <v>41000</v>
      </c>
      <c r="F12" s="27">
        <f>IF(B12="","",B12*N(C12))</f>
        <v/>
      </c>
      <c r="G12" s="27">
        <f>IF(B12="","",B12*N(D12))</f>
        <v/>
      </c>
      <c r="H12" s="27">
        <f>IF(B12="","",G12-N(E12))</f>
        <v/>
      </c>
      <c r="I12" s="27">
        <f>IF(B12="","",G12-F12)</f>
        <v/>
      </c>
      <c r="J12" s="28">
        <f>IF(N(E12)=0,"",G12/E12)</f>
        <v/>
      </c>
      <c r="K12" s="28">
        <f>IF(N(F12)=0,"",G12/F12)</f>
        <v/>
      </c>
      <c r="L12" s="29">
        <f>IF(OR(J12="",K12=""),"",IF(MIN(J12,K12)&gt;=0.95,"جيد",IF(MIN(J12,K12)&gt;=0.85,"يحتاج متابعة","حرج")))</f>
        <v/>
      </c>
    </row>
    <row r="13">
      <c r="A13" s="19" t="n"/>
      <c r="B13" s="25" t="n"/>
      <c r="C13" s="26" t="n"/>
      <c r="D13" s="26" t="n"/>
      <c r="E13" s="25" t="n"/>
      <c r="F13" s="27">
        <f>IF(B13="","",B13*N(C13))</f>
        <v/>
      </c>
      <c r="G13" s="27">
        <f>IF(B13="","",B13*N(D13))</f>
        <v/>
      </c>
      <c r="H13" s="27">
        <f>IF(B13="","",G13-N(E13))</f>
        <v/>
      </c>
      <c r="I13" s="27">
        <f>IF(B13="","",G13-F13)</f>
        <v/>
      </c>
      <c r="J13" s="28">
        <f>IF(N(E13)=0,"",G13/E13)</f>
        <v/>
      </c>
      <c r="K13" s="28">
        <f>IF(N(F13)=0,"",G13/F13)</f>
        <v/>
      </c>
      <c r="L13" s="29">
        <f>IF(OR(J13="",K13=""),"",IF(MIN(J13,K13)&gt;=0.95,"جيد",IF(MIN(J13,K13)&gt;=0.85,"يحتاج متابعة","حرج")))</f>
        <v/>
      </c>
    </row>
    <row r="14">
      <c r="A14" s="19" t="n"/>
      <c r="B14" s="25" t="n"/>
      <c r="C14" s="26" t="n"/>
      <c r="D14" s="26" t="n"/>
      <c r="E14" s="25" t="n"/>
      <c r="F14" s="27">
        <f>IF(B14="","",B14*N(C14))</f>
        <v/>
      </c>
      <c r="G14" s="27">
        <f>IF(B14="","",B14*N(D14))</f>
        <v/>
      </c>
      <c r="H14" s="27">
        <f>IF(B14="","",G14-N(E14))</f>
        <v/>
      </c>
      <c r="I14" s="27">
        <f>IF(B14="","",G14-F14)</f>
        <v/>
      </c>
      <c r="J14" s="28">
        <f>IF(N(E14)=0,"",G14/E14)</f>
        <v/>
      </c>
      <c r="K14" s="28">
        <f>IF(N(F14)=0,"",G14/F14)</f>
        <v/>
      </c>
      <c r="L14" s="29">
        <f>IF(OR(J14="",K14=""),"",IF(MIN(J14,K14)&gt;=0.95,"جيد",IF(MIN(J14,K14)&gt;=0.85,"يحتاج متابعة","حرج")))</f>
        <v/>
      </c>
    </row>
    <row r="15">
      <c r="A15" s="19" t="n"/>
      <c r="B15" s="25" t="n"/>
      <c r="C15" s="26" t="n"/>
      <c r="D15" s="26" t="n"/>
      <c r="E15" s="25" t="n"/>
      <c r="F15" s="27">
        <f>IF(B15="","",B15*N(C15))</f>
        <v/>
      </c>
      <c r="G15" s="27">
        <f>IF(B15="","",B15*N(D15))</f>
        <v/>
      </c>
      <c r="H15" s="27">
        <f>IF(B15="","",G15-N(E15))</f>
        <v/>
      </c>
      <c r="I15" s="27">
        <f>IF(B15="","",G15-F15)</f>
        <v/>
      </c>
      <c r="J15" s="28">
        <f>IF(N(E15)=0,"",G15/E15)</f>
        <v/>
      </c>
      <c r="K15" s="28">
        <f>IF(N(F15)=0,"",G15/F15)</f>
        <v/>
      </c>
      <c r="L15" s="29">
        <f>IF(OR(J15="",K15=""),"",IF(MIN(J15,K15)&gt;=0.95,"جيد",IF(MIN(J15,K15)&gt;=0.85,"يحتاج متابعة","حرج")))</f>
        <v/>
      </c>
    </row>
    <row r="16">
      <c r="A16" s="30" t="inlineStr">
        <is>
          <t>إجمالي المشروع</t>
        </is>
      </c>
      <c r="B16" s="31">
        <f>SUM(B8:B15)</f>
        <v/>
      </c>
      <c r="C16" s="32">
        <f>IF(B16=0,"",F16/B16)</f>
        <v/>
      </c>
      <c r="D16" s="32">
        <f>IF(B16=0,"",G16/B16)</f>
        <v/>
      </c>
      <c r="E16" s="31">
        <f>SUM(E8:E15)</f>
        <v/>
      </c>
      <c r="F16" s="31">
        <f>SUM(F8:F15)</f>
        <v/>
      </c>
      <c r="G16" s="31">
        <f>SUM(G8:G15)</f>
        <v/>
      </c>
      <c r="H16" s="31">
        <f>SUM(H8:H15)</f>
        <v/>
      </c>
      <c r="I16" s="31">
        <f>SUM(I8:I15)</f>
        <v/>
      </c>
      <c r="J16" s="33">
        <f>IF(E16=0,"",G16/E16)</f>
        <v/>
      </c>
      <c r="K16" s="33">
        <f>IF(F16=0,"",G16/F16)</f>
        <v/>
      </c>
      <c r="L16" s="34">
        <f>IF(OR(J16="",K16=""),"",IF(MIN(J16,K16)&gt;=0.95,"جيد",IF(MIN(J16,K16)&gt;=0.85,"يحتاج متابعة","حرج")))</f>
        <v/>
      </c>
    </row>
    <row r="18">
      <c r="A18" s="35" t="inlineStr">
        <is>
          <t>التوقعات حتى نهاية المشروع</t>
        </is>
      </c>
    </row>
    <row r="19">
      <c r="A19" s="36" t="inlineStr">
        <is>
          <t>التكلفة المتوقعة عند الانتهاء EAC = BAC ÷ CPI</t>
        </is>
      </c>
      <c r="B19" s="37">
        <f>IF(N(J16)=0,"",B16/J16)</f>
        <v/>
      </c>
    </row>
    <row r="20">
      <c r="A20" s="36" t="inlineStr">
        <is>
          <t>المتبقي المتوقع إنفاقه ETC = EAC - AC</t>
        </is>
      </c>
      <c r="B20" s="37">
        <f>IF(B19="","",B19-E16)</f>
        <v/>
      </c>
    </row>
    <row r="21">
      <c r="A21" s="36" t="inlineStr">
        <is>
          <t>انحراف الموازنة عند الانتهاء VAC = BAC - EAC</t>
        </is>
      </c>
      <c r="B21" s="37">
        <f>IF(B19="","",B16-B19)</f>
        <v/>
      </c>
    </row>
    <row r="22">
      <c r="A22" s="36" t="inlineStr">
        <is>
          <t>مؤشر الأداء المطلوب TCPI = (BAC-EV) ÷ (BAC-AC)</t>
        </is>
      </c>
      <c r="B22" s="38">
        <f>IF(B16-E16=0,"",(B16-G16)/(B16-E16))</f>
        <v/>
      </c>
    </row>
    <row r="23">
      <c r="A23" s="36" t="inlineStr">
        <is>
          <t>تاريخ الانتهاء المخطط</t>
        </is>
      </c>
      <c r="B23" s="39">
        <f>B5+D5-1</f>
        <v/>
      </c>
    </row>
    <row r="24">
      <c r="A24" s="36" t="inlineStr">
        <is>
          <t>المدة المتوقعة (يوم) = المدة ÷ SPI</t>
        </is>
      </c>
      <c r="B24" s="40">
        <f>IF(N(K16)=0,"",D5/K16)</f>
        <v/>
      </c>
    </row>
    <row r="25">
      <c r="A25" s="36" t="inlineStr">
        <is>
          <t>تاريخ الانتهاء المتوقع</t>
        </is>
      </c>
      <c r="B25" s="39">
        <f>IF(B24="","",B5+ROUND(B24,0)-1)</f>
        <v/>
      </c>
    </row>
    <row r="27">
      <c r="A27" s="35" t="inlineStr">
        <is>
          <t>سجل المخاطر الرئيسية</t>
        </is>
      </c>
    </row>
    <row r="28" ht="30" customHeight="1">
      <c r="A28" s="24" t="inlineStr">
        <is>
          <t>الخطر</t>
        </is>
      </c>
      <c r="B28" s="24" t="inlineStr">
        <is>
          <t>الاحتمال (1-5)</t>
        </is>
      </c>
      <c r="C28" s="24" t="inlineStr">
        <is>
          <t>الأثر (1-5)</t>
        </is>
      </c>
      <c r="D28" s="24" t="inlineStr">
        <is>
          <t>الدرجة</t>
        </is>
      </c>
      <c r="E28" s="24" t="inlineStr">
        <is>
          <t>المستوى</t>
        </is>
      </c>
      <c r="F28" s="24" t="inlineStr">
        <is>
          <t>المسؤول</t>
        </is>
      </c>
      <c r="G28" s="24" t="inlineStr">
        <is>
          <t>خطة الاستجابة</t>
        </is>
      </c>
      <c r="H28" s="41" t="n"/>
    </row>
    <row r="29">
      <c r="A29" s="19" t="inlineStr">
        <is>
          <t>تأخر توريد معدات الرفوف المستوردة</t>
        </is>
      </c>
      <c r="B29" s="23" t="n">
        <v>4</v>
      </c>
      <c r="C29" s="23" t="n">
        <v>4</v>
      </c>
      <c r="D29" s="42">
        <f>IF(OR(B29="",C29=""),"",B29*C29)</f>
        <v/>
      </c>
      <c r="E29" s="29">
        <f>IF(D29="","",IF(D29&gt;=15,"عالٍ",IF(D29&gt;=8,"متوسط","منخفض")))</f>
        <v/>
      </c>
      <c r="F29" s="43" t="inlineStr">
        <is>
          <t>مدير المشتريات</t>
        </is>
      </c>
      <c r="G29" s="19" t="inlineStr">
        <is>
          <t>طلب مبكر وبديل محلي معتمد</t>
        </is>
      </c>
      <c r="H29" s="21" t="n"/>
    </row>
    <row r="30">
      <c r="A30" s="19" t="inlineStr">
        <is>
          <t>ارتفاع أسعار الحديد والأسمنت</t>
        </is>
      </c>
      <c r="B30" s="23" t="n">
        <v>3</v>
      </c>
      <c r="C30" s="23" t="n">
        <v>4</v>
      </c>
      <c r="D30" s="42">
        <f>IF(OR(B30="",C30=""),"",B30*C30)</f>
        <v/>
      </c>
      <c r="E30" s="29">
        <f>IF(D30="","",IF(D30&gt;=15,"عالٍ",IF(D30&gt;=8,"متوسط","منخفض")))</f>
        <v/>
      </c>
      <c r="F30" s="43" t="inlineStr">
        <is>
          <t>المدير المالي</t>
        </is>
      </c>
      <c r="G30" s="19" t="inlineStr">
        <is>
          <t>عقود بأسعار ثابتة للكميات المتبقية</t>
        </is>
      </c>
      <c r="H30" s="21" t="n"/>
    </row>
    <row r="31">
      <c r="A31" s="19" t="inlineStr">
        <is>
          <t>تأخر تصاريح الدفاع المدني</t>
        </is>
      </c>
      <c r="B31" s="23" t="n">
        <v>2</v>
      </c>
      <c r="C31" s="23" t="n">
        <v>5</v>
      </c>
      <c r="D31" s="42">
        <f>IF(OR(B31="",C31=""),"",B31*C31)</f>
        <v/>
      </c>
      <c r="E31" s="29">
        <f>IF(D31="","",IF(D31&gt;=15,"عالٍ",IF(D31&gt;=8,"متوسط","منخفض")))</f>
        <v/>
      </c>
      <c r="F31" s="43" t="inlineStr">
        <is>
          <t>مدير المشروع</t>
        </is>
      </c>
      <c r="G31" s="19" t="inlineStr">
        <is>
          <t>تقديم المستندات قبل التسليم بشهرين</t>
        </is>
      </c>
      <c r="H31" s="21" t="n"/>
    </row>
    <row r="32">
      <c r="A32" s="19" t="inlineStr">
        <is>
          <t>نقص العمالة الفنية للتركيبات</t>
        </is>
      </c>
      <c r="B32" s="23" t="n">
        <v>2</v>
      </c>
      <c r="C32" s="23" t="n">
        <v>3</v>
      </c>
      <c r="D32" s="42">
        <f>IF(OR(B32="",C32=""),"",B32*C32)</f>
        <v/>
      </c>
      <c r="E32" s="29">
        <f>IF(D32="","",IF(D32&gt;=15,"عالٍ",IF(D32&gt;=8,"متوسط","منخفض")))</f>
        <v/>
      </c>
      <c r="F32" s="43" t="inlineStr">
        <is>
          <t>المقاول الرئيسي</t>
        </is>
      </c>
      <c r="G32" s="19" t="inlineStr">
        <is>
          <t>التعاقد مع مقاول باطن احتياطي</t>
        </is>
      </c>
      <c r="H32" s="21" t="n"/>
    </row>
    <row r="33">
      <c r="A33" s="19" t="n"/>
      <c r="B33" s="23" t="n"/>
      <c r="C33" s="23" t="n"/>
      <c r="D33" s="42">
        <f>IF(OR(B33="",C33=""),"",B33*C33)</f>
        <v/>
      </c>
      <c r="E33" s="29">
        <f>IF(D33="","",IF(D33&gt;=15,"عالٍ",IF(D33&gt;=8,"متوسط","منخفض")))</f>
        <v/>
      </c>
      <c r="F33" s="43" t="n"/>
      <c r="G33" s="19" t="n"/>
      <c r="H33" s="21" t="n"/>
    </row>
    <row r="34">
      <c r="A34" s="19" t="n"/>
      <c r="B34" s="23" t="n"/>
      <c r="C34" s="23" t="n"/>
      <c r="D34" s="42">
        <f>IF(OR(B34="",C34=""),"",B34*C34)</f>
        <v/>
      </c>
      <c r="E34" s="29">
        <f>IF(D34="","",IF(D34&gt;=15,"عالٍ",IF(D34&gt;=8,"متوسط","منخفض")))</f>
        <v/>
      </c>
      <c r="F34" s="43" t="n"/>
      <c r="G34" s="19" t="n"/>
      <c r="H34" s="21" t="n"/>
    </row>
  </sheetData>
  <sheetProtection selectLockedCells="0" selectUnlockedCells="0" sheet="1" objects="0" insertRows="1" insertHyperlinks="1" autoFilter="0" scenarios="0" formatColumns="0" deleteColumns="1" insertColumns="1" pivotTables="1" deleteRows="1" formatCells="0" formatRows="0" sort="0"/>
  <mergeCells count="13">
    <mergeCell ref="G29:H29"/>
    <mergeCell ref="G4:H4"/>
    <mergeCell ref="A2:L2"/>
    <mergeCell ref="G34:H34"/>
    <mergeCell ref="G30:H30"/>
    <mergeCell ref="G32:H32"/>
    <mergeCell ref="G33:H33"/>
    <mergeCell ref="A1:L1"/>
    <mergeCell ref="B4:D4"/>
    <mergeCell ref="G28:H28"/>
    <mergeCell ref="A18:F18"/>
    <mergeCell ref="G31:H31"/>
    <mergeCell ref="A27:H27"/>
  </mergeCells>
  <conditionalFormatting sqref="L8:L16">
    <cfRule type="expression" priority="1" dxfId="0">
      <formula>L8="حرج"</formula>
    </cfRule>
    <cfRule type="expression" priority="2" dxfId="1">
      <formula>L8="يحتاج متابعة"</formula>
    </cfRule>
    <cfRule type="expression" priority="3" dxfId="2">
      <formula>L8="جيد"</formula>
    </cfRule>
  </conditionalFormatting>
  <conditionalFormatting sqref="E29:E34">
    <cfRule type="expression" priority="4" dxfId="0">
      <formula>E29="عالٍ"</formula>
    </cfRule>
    <cfRule type="expression" priority="5" dxfId="1">
      <formula>E29="متوسط"</formula>
    </cfRule>
    <cfRule type="expression" priority="6" dxfId="2">
      <formula>E29="منخفض"</formula>
    </cfRule>
  </conditionalFormatting>
  <dataValidations count="1">
    <dataValidation sqref="B29:C34" showDropDown="0" showInputMessage="0" showErrorMessage="0" allowBlank="1" type="whole" operator="between">
      <formula1>1</formula1>
      <formula2>5</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2026-10-28T05:09:57Z</dcterms:created>
  <dcterms:modified xmlns:dcterms="http://purl.org/dc/terms/" xmlns:xsi="http://www.w3.org/2001/XMLSchema-instance" xsi:type="dcterms:W3CDTF">2026-10-28T05:09:57Z</dcterms:modified>
</cp:coreProperties>
</file>