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دراسة" sheetId="3" state="visible" r:id="rId3"/>
  </sheets>
  <definedNames>
    <definedName name="_xlnm.Print_Area" localSheetId="2">'الدراسة'!$A$1:$J$35</definedName>
  </definedNames>
  <calcPr calcId="124519" fullCalcOnLoad="1"/>
</workbook>
</file>

<file path=xl/styles.xml><?xml version="1.0" encoding="utf-8"?>
<styleSheet xmlns="http://schemas.openxmlformats.org/spreadsheetml/2006/main">
  <numFmts count="2">
    <numFmt numFmtId="164" formatCode="#,##0.00;[Red]-#,##0.00"/>
    <numFmt numFmtId="165" formatCode="0.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2"/>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top style="thin">
        <color rgb="00C9CDD4"/>
      </top>
      <bottom style="thin">
        <color rgb="00C9CDD4"/>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7">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3" borderId="0" applyAlignment="1" pivotButton="0" quotePrefix="0" xfId="0">
      <alignment horizontal="right" vertical="center"/>
    </xf>
    <xf numFmtId="0" fontId="15" fillId="0" borderId="2" applyAlignment="1" pivotButton="0" quotePrefix="0" xfId="0">
      <alignment horizontal="right" vertical="center" wrapText="1"/>
    </xf>
    <xf numFmtId="0" fontId="0" fillId="0" borderId="5" pivotButton="0" quotePrefix="0" xfId="0"/>
    <xf numFmtId="0" fontId="0" fillId="0" borderId="6" pivotButton="0" quotePrefix="0" xfId="0"/>
    <xf numFmtId="164" fontId="10" fillId="4" borderId="2" applyAlignment="1" applyProtection="1" pivotButton="0" quotePrefix="0" xfId="0">
      <alignment horizontal="center" vertical="center"/>
      <protection locked="0" hidden="0"/>
    </xf>
    <xf numFmtId="0" fontId="10" fillId="0" borderId="2" applyAlignment="1" pivotButton="0" quotePrefix="0" xfId="0">
      <alignment horizontal="right" vertical="center" wrapText="1"/>
    </xf>
    <xf numFmtId="164" fontId="10" fillId="0" borderId="2" applyAlignment="1" pivotButton="0" quotePrefix="0" xfId="0">
      <alignment horizontal="center" vertical="center"/>
    </xf>
    <xf numFmtId="165"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1" fontId="10" fillId="4" borderId="2" applyAlignment="1" applyProtection="1" pivotButton="0" quotePrefix="0" xfId="0">
      <alignment horizontal="center" vertical="center"/>
      <protection locked="0" hidden="0"/>
    </xf>
    <xf numFmtId="2" fontId="10" fillId="0" borderId="2" applyAlignment="1" pivotButton="0" quotePrefix="0" xfId="0">
      <alignment horizontal="center" vertical="center"/>
    </xf>
    <xf numFmtId="165" fontId="16" fillId="3" borderId="2" applyAlignment="1" pivotButton="0" quotePrefix="0" xfId="0">
      <alignment horizontal="center" vertical="center"/>
    </xf>
    <xf numFmtId="1" fontId="15" fillId="0" borderId="2" applyAlignment="1" pivotButton="0" quotePrefix="0" xfId="0">
      <alignment horizontal="center" vertical="center"/>
    </xf>
    <xf numFmtId="0" fontId="16" fillId="2" borderId="2" applyAlignment="1" pivotButton="0" quotePrefix="0" xfId="0">
      <alignment horizontal="center" vertical="center" wrapText="1"/>
    </xf>
    <xf numFmtId="1" fontId="10" fillId="0" borderId="2" applyAlignment="1" pivotButton="0" quotePrefix="0" xfId="0">
      <alignment horizontal="center" vertical="center"/>
    </xf>
    <xf numFmtId="164" fontId="15" fillId="0" borderId="2" applyAlignment="1" pivotButton="0" quotePrefix="0" xfId="0">
      <alignment horizontal="center" vertical="center"/>
    </xf>
    <xf numFmtId="0" fontId="15" fillId="5" borderId="2" applyAlignment="1" pivotButton="0" quotePrefix="0" xfId="0">
      <alignment horizontal="right" vertical="center" wrapText="1"/>
    </xf>
    <xf numFmtId="164" fontId="15" fillId="5" borderId="2" applyAlignment="1" pivotButton="0" quotePrefix="0" xfId="0">
      <alignment horizontal="center" vertical="center"/>
    </xf>
    <xf numFmtId="0" fontId="17" fillId="5" borderId="7" pivotButton="0" quotePrefix="0" xfId="0"/>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دراسة جدوى عقار للإيجار</t>
        </is>
      </c>
    </row>
    <row r="2" ht="4" customHeight="1">
      <c r="A2" s="9" t="n"/>
    </row>
    <row r="4" ht="22" customHeight="1">
      <c r="B4" s="10" t="inlineStr">
        <is>
          <t>فكرة القالب</t>
        </is>
      </c>
    </row>
    <row r="5" ht="66" customHeight="1">
      <c r="A5" s="11" t="inlineStr">
        <is>
          <t>•</t>
        </is>
      </c>
      <c r="B5" s="12" t="inlineStr">
        <is>
          <t>دراسة جدوى لشراء عقار (شقة أو محل أو مبنى) بغرض التأجير لمدة عشر سنوات ثم بيعه: إجمالي الاستثمار والتمويل البنكي، والإيجار المحصّل بعد الإشغال، وصافي دخل التشغيل، وخدمة الدين، والتدفق النقدي السنوي، وحصيلة البيع، ثم مؤشرات العائد: العائد الإجمالي وصافي العائد والعائد النقدي ومعدل العائد الداخلي IRR وسنة الاسترداد.</t>
        </is>
      </c>
    </row>
    <row r="6" ht="22" customHeight="1">
      <c r="B6" s="10" t="inlineStr">
        <is>
          <t>خطوات الاستخدام</t>
        </is>
      </c>
    </row>
    <row r="7" ht="18" customHeight="1">
      <c r="A7" s="11" t="inlineStr">
        <is>
          <t>•</t>
        </is>
      </c>
      <c r="B7" s="12" t="inlineStr">
        <is>
          <t>اكتب بيانات الشراء والتمويل والإيجار والتكاليف ونسب الزيادة السنوية في الخلايا الصفراء.</t>
        </is>
      </c>
    </row>
    <row r="8" ht="34" customHeight="1">
      <c r="A8" s="11" t="inlineStr">
        <is>
          <t>•</t>
        </is>
      </c>
      <c r="B8" s="12" t="inlineStr">
        <is>
          <t>راجع جدول السنوات العشر تحت المؤشرات، ثم جرّب سيناريوهات: إشغال أقل، أو تمويل أكبر، أو زيادة أبطأ في قيمة العقار.</t>
        </is>
      </c>
    </row>
    <row r="9" ht="22" customHeight="1">
      <c r="B9" s="10" t="inlineStr">
        <is>
          <t>ملاحظات</t>
        </is>
      </c>
    </row>
    <row r="10" ht="34" customHeight="1">
      <c r="A10" s="11" t="inlineStr">
        <is>
          <t>•</t>
        </is>
      </c>
      <c r="B10" s="12" t="inlineStr">
        <is>
          <t>القرض محسوب بأقساط سنوية ثابتة. إذا زادت مدة القرض عن عشر سنوات يُخصم الرصيد المتبقي من حصيلة البيع. الدراسة قبل الضرائب على الدخل، ولا تشمل فترات خلو العقار الطويلة أو الإصلاحات الكبيرة.</t>
        </is>
      </c>
    </row>
    <row r="11" ht="34" customHeight="1">
      <c r="A11" s="11" t="inlineStr">
        <is>
          <t>•</t>
        </is>
      </c>
      <c r="B11" s="12" t="inlineStr">
        <is>
          <t>قارن معدل العائد الداخلي بعائد البدائل الآمنة (شهادات الادخار مثلًا) مضافًا إليه علاوة مخاطر وصعوبة تسييل العقار.</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J35"/>
  <sheetViews>
    <sheetView showGridLines="0" rightToLeft="1" workbookViewId="0">
      <selection activeCell="A1" sqref="A1"/>
    </sheetView>
  </sheetViews>
  <sheetFormatPr baseColWidth="8" defaultRowHeight="15"/>
  <cols>
    <col width="8" customWidth="1" min="1" max="1"/>
    <col width="14" customWidth="1" min="2" max="2"/>
    <col width="13" customWidth="1" min="3" max="3"/>
    <col width="13" customWidth="1" min="4" max="4"/>
    <col width="14" customWidth="1" min="5" max="5"/>
    <col width="14" customWidth="1" min="6" max="6"/>
    <col width="14" customWidth="1" min="7" max="7"/>
    <col width="15" customWidth="1" min="8" max="8"/>
    <col width="15" customWidth="1" min="9" max="9"/>
    <col width="15" customWidth="1" min="10" max="10"/>
  </cols>
  <sheetData>
    <row r="1" ht="30" customHeight="1">
      <c r="A1" s="15" t="inlineStr">
        <is>
          <t>دراسة جدوى عقار للإيجار (10 سنوات)</t>
        </is>
      </c>
      <c r="B1" s="16" t="n"/>
      <c r="C1" s="16" t="n"/>
      <c r="D1" s="16" t="n"/>
      <c r="E1" s="16" t="n"/>
      <c r="F1" s="16" t="n"/>
      <c r="G1" s="16" t="n"/>
      <c r="H1" s="16" t="n"/>
      <c r="I1" s="16" t="n"/>
      <c r="J1" s="16" t="n"/>
    </row>
    <row r="2" ht="30" customHeight="1">
      <c r="A2" s="17" t="inlineStr">
        <is>
          <t>الخلايا الصفراء للإدخال. التوقعات والمؤشرات محسوبة.</t>
        </is>
      </c>
    </row>
    <row r="4">
      <c r="A4" s="18" t="inlineStr">
        <is>
          <t>المدخلات</t>
        </is>
      </c>
      <c r="F4" s="18" t="inlineStr">
        <is>
          <t>النتائج والمؤشرات</t>
        </is>
      </c>
    </row>
    <row r="5">
      <c r="A5" s="19" t="inlineStr">
        <is>
          <t>سعر شراء العقار</t>
        </is>
      </c>
      <c r="B5" s="20" t="n"/>
      <c r="C5" s="21" t="n"/>
      <c r="D5" s="22" t="n">
        <v>3000000</v>
      </c>
      <c r="F5" s="23" t="inlineStr">
        <is>
          <t>إجمالي الاستثمار</t>
        </is>
      </c>
      <c r="G5" s="20" t="n"/>
      <c r="H5" s="21" t="n"/>
      <c r="I5" s="24">
        <f>D5*(1+D6)+D7</f>
        <v/>
      </c>
      <c r="J5" s="21" t="n"/>
    </row>
    <row r="6">
      <c r="A6" s="19" t="inlineStr">
        <is>
          <t>رسوم التسجيل والسمسرة (% من السعر)</t>
        </is>
      </c>
      <c r="B6" s="20" t="n"/>
      <c r="C6" s="21" t="n"/>
      <c r="D6" s="25" t="n">
        <v>0.03</v>
      </c>
      <c r="F6" s="23" t="inlineStr">
        <is>
          <t>مبلغ القرض</t>
        </is>
      </c>
      <c r="G6" s="20" t="n"/>
      <c r="H6" s="21" t="n"/>
      <c r="I6" s="24">
        <f>D5*D8</f>
        <v/>
      </c>
      <c r="J6" s="21" t="n"/>
    </row>
    <row r="7">
      <c r="A7" s="19" t="inlineStr">
        <is>
          <t>التشطيب والتأثيث</t>
        </is>
      </c>
      <c r="B7" s="20" t="n"/>
      <c r="C7" s="21" t="n"/>
      <c r="D7" s="22" t="n">
        <v>250000</v>
      </c>
      <c r="F7" s="23" t="inlineStr">
        <is>
          <t>حقوق الملكية (المدفوع منك)</t>
        </is>
      </c>
      <c r="G7" s="20" t="n"/>
      <c r="H7" s="21" t="n"/>
      <c r="I7" s="24">
        <f>I5-I6</f>
        <v/>
      </c>
      <c r="J7" s="21" t="n"/>
    </row>
    <row r="8">
      <c r="A8" s="19" t="inlineStr">
        <is>
          <t>نسبة التمويل البنكي من سعر الشراء</t>
        </is>
      </c>
      <c r="B8" s="20" t="n"/>
      <c r="C8" s="21" t="n"/>
      <c r="D8" s="25" t="n">
        <v>0.3</v>
      </c>
      <c r="F8" s="23" t="inlineStr">
        <is>
          <t>القسط السنوي للقرض</t>
        </is>
      </c>
      <c r="G8" s="20" t="n"/>
      <c r="H8" s="21" t="n"/>
      <c r="I8" s="24">
        <f>IF(I6=0,0,PMT(D9,D10,-I6))</f>
        <v/>
      </c>
      <c r="J8" s="21" t="n"/>
    </row>
    <row r="9">
      <c r="A9" s="19" t="inlineStr">
        <is>
          <t>سعر فائدة القرض السنوي</t>
        </is>
      </c>
      <c r="B9" s="20" t="n"/>
      <c r="C9" s="21" t="n"/>
      <c r="D9" s="25" t="n">
        <v>0.2</v>
      </c>
      <c r="F9" s="23" t="inlineStr">
        <is>
          <t>العائد الإجمالي (الإيجار السنوي ÷ السعر)</t>
        </is>
      </c>
      <c r="G9" s="20" t="n"/>
      <c r="H9" s="21" t="n"/>
      <c r="I9" s="26">
        <f>D11*12/D5</f>
        <v/>
      </c>
      <c r="J9" s="21" t="n"/>
    </row>
    <row r="10">
      <c r="A10" s="19" t="inlineStr">
        <is>
          <t>مدة القرض (سنة)</t>
        </is>
      </c>
      <c r="B10" s="20" t="n"/>
      <c r="C10" s="21" t="n"/>
      <c r="D10" s="27" t="n">
        <v>10</v>
      </c>
      <c r="F10" s="23" t="inlineStr">
        <is>
          <t>صافي العائد سنة 1 (Cap Rate)</t>
        </is>
      </c>
      <c r="G10" s="20" t="n"/>
      <c r="H10" s="21" t="n"/>
      <c r="I10" s="26">
        <f>E25/I5</f>
        <v/>
      </c>
      <c r="J10" s="21" t="n"/>
    </row>
    <row r="11">
      <c r="A11" s="19" t="inlineStr">
        <is>
          <t>الإيجار الشهري</t>
        </is>
      </c>
      <c r="B11" s="20" t="n"/>
      <c r="C11" s="21" t="n"/>
      <c r="D11" s="22" t="n">
        <v>30000</v>
      </c>
      <c r="F11" s="23" t="inlineStr">
        <is>
          <t>العائد النقدي على حقوق الملكية سنة 1</t>
        </is>
      </c>
      <c r="G11" s="20" t="n"/>
      <c r="H11" s="21" t="n"/>
      <c r="I11" s="26">
        <f>G25/I7</f>
        <v/>
      </c>
      <c r="J11" s="21" t="n"/>
    </row>
    <row r="12">
      <c r="A12" s="19" t="inlineStr">
        <is>
          <t>نسبة الإشغال</t>
        </is>
      </c>
      <c r="B12" s="20" t="n"/>
      <c r="C12" s="21" t="n"/>
      <c r="D12" s="25" t="n">
        <v>0.9</v>
      </c>
      <c r="F12" s="23" t="inlineStr">
        <is>
          <t>تغطية خدمة الدين سنة 1 (DSCR)</t>
        </is>
      </c>
      <c r="G12" s="20" t="n"/>
      <c r="H12" s="21" t="n"/>
      <c r="I12" s="28">
        <f>IF(I8=0,"",E25/I8)</f>
        <v/>
      </c>
      <c r="J12" s="21" t="n"/>
    </row>
    <row r="13">
      <c r="A13" s="19" t="inlineStr">
        <is>
          <t>الزيادة السنوية في الإيجار</t>
        </is>
      </c>
      <c r="B13" s="20" t="n"/>
      <c r="C13" s="21" t="n"/>
      <c r="D13" s="25" t="n">
        <v>0.1</v>
      </c>
      <c r="F13" s="19" t="inlineStr">
        <is>
          <t>معدل العائد الداخلي IRR</t>
        </is>
      </c>
      <c r="G13" s="20" t="n"/>
      <c r="H13" s="21" t="n"/>
      <c r="I13" s="29">
        <f>IRR(I24:I34)</f>
        <v/>
      </c>
      <c r="J13" s="21" t="n"/>
    </row>
    <row r="14">
      <c r="A14" s="19" t="inlineStr">
        <is>
          <t>صيانة وإدارة (% من الإيجار المحصّل)</t>
        </is>
      </c>
      <c r="B14" s="20" t="n"/>
      <c r="C14" s="21" t="n"/>
      <c r="D14" s="25" t="n">
        <v>0.1</v>
      </c>
      <c r="F14" s="19" t="inlineStr">
        <is>
          <t>سنة الاسترداد</t>
        </is>
      </c>
      <c r="G14" s="20" t="n"/>
      <c r="H14" s="21" t="n"/>
      <c r="I14" s="30">
        <f>IF(COUNTIF(J24:J34,"&lt;0")&gt;10,"أكثر من 10 سنوات",COUNTIF(J24:J34,"&lt;0"))</f>
        <v/>
      </c>
      <c r="J14" s="21" t="n"/>
    </row>
    <row r="15">
      <c r="A15" s="19" t="inlineStr">
        <is>
          <t>تكاليف ثابتة سنوية (تأمين ورسوم وضرائب)</t>
        </is>
      </c>
      <c r="B15" s="20" t="n"/>
      <c r="C15" s="21" t="n"/>
      <c r="D15" s="22" t="n">
        <v>12000</v>
      </c>
      <c r="F15" s="23" t="inlineStr">
        <is>
          <t>صافي الربح على 10 سنوات</t>
        </is>
      </c>
      <c r="G15" s="20" t="n"/>
      <c r="H15" s="21" t="n"/>
      <c r="I15" s="24">
        <f>J34</f>
        <v/>
      </c>
      <c r="J15" s="21" t="n"/>
    </row>
    <row r="16">
      <c r="A16" s="19" t="inlineStr">
        <is>
          <t>الزيادة السنوية في التكاليف الثابتة</t>
        </is>
      </c>
      <c r="B16" s="20" t="n"/>
      <c r="C16" s="21" t="n"/>
      <c r="D16" s="25" t="n">
        <v>0.08</v>
      </c>
    </row>
    <row r="17">
      <c r="A17" s="19" t="inlineStr">
        <is>
          <t>الزيادة السنوية في قيمة العقار</t>
        </is>
      </c>
      <c r="B17" s="20" t="n"/>
      <c r="C17" s="21" t="n"/>
      <c r="D17" s="25" t="n">
        <v>0.12</v>
      </c>
    </row>
    <row r="18">
      <c r="A18" s="19" t="inlineStr">
        <is>
          <t>تكاليف البيع (% من قيمة البيع)</t>
        </is>
      </c>
      <c r="B18" s="20" t="n"/>
      <c r="C18" s="21" t="n"/>
      <c r="D18" s="25" t="n">
        <v>0.025</v>
      </c>
    </row>
    <row r="23" ht="34" customHeight="1">
      <c r="A23" s="31" t="inlineStr">
        <is>
          <t>السنة</t>
        </is>
      </c>
      <c r="B23" s="31" t="inlineStr">
        <is>
          <t>الإيجار المحصّل</t>
        </is>
      </c>
      <c r="C23" s="31" t="inlineStr">
        <is>
          <t>صيانة وإدارة</t>
        </is>
      </c>
      <c r="D23" s="31" t="inlineStr">
        <is>
          <t>تكاليف ثابتة</t>
        </is>
      </c>
      <c r="E23" s="31" t="inlineStr">
        <is>
          <t>صافي دخل التشغيل</t>
        </is>
      </c>
      <c r="F23" s="31" t="inlineStr">
        <is>
          <t>خدمة الدين</t>
        </is>
      </c>
      <c r="G23" s="31" t="inlineStr">
        <is>
          <t>التدفق التشغيلي</t>
        </is>
      </c>
      <c r="H23" s="31" t="inlineStr">
        <is>
          <t>صافي حصيلة البيع</t>
        </is>
      </c>
      <c r="I23" s="31" t="inlineStr">
        <is>
          <t>التدفق لحقوق الملكية</t>
        </is>
      </c>
      <c r="J23" s="31" t="inlineStr">
        <is>
          <t>التدفق التراكمي</t>
        </is>
      </c>
    </row>
    <row r="24">
      <c r="A24" s="32" t="n">
        <v>0</v>
      </c>
      <c r="I24" s="33">
        <f>-I7</f>
        <v/>
      </c>
      <c r="J24" s="24">
        <f>I24</f>
        <v/>
      </c>
    </row>
    <row r="25">
      <c r="A25" s="32" t="n">
        <v>1</v>
      </c>
      <c r="B25" s="24">
        <f>$D$11*12*$D$12*(1+$D$13)^(A25-1)</f>
        <v/>
      </c>
      <c r="C25" s="24">
        <f>B25*$D$14</f>
        <v/>
      </c>
      <c r="D25" s="24">
        <f>$D$15*(1+$D$16)^(A25-1)</f>
        <v/>
      </c>
      <c r="E25" s="24">
        <f>B25-C25-D25</f>
        <v/>
      </c>
      <c r="F25" s="24">
        <f>IF(A25&lt;=$D$10,$I$8,0)</f>
        <v/>
      </c>
      <c r="G25" s="24">
        <f>E25-F25</f>
        <v/>
      </c>
      <c r="H25" s="24">
        <f>IF(A25=10,$D$5*(1+$D$17)^10*(1-$D$18)-IF($D$10&gt;10,PV($D$9,$D$10-10,-$I$8),0),0)</f>
        <v/>
      </c>
      <c r="I25" s="33">
        <f>G25+H25</f>
        <v/>
      </c>
      <c r="J25" s="24">
        <f>J24+I25</f>
        <v/>
      </c>
    </row>
    <row r="26">
      <c r="A26" s="32" t="n">
        <v>2</v>
      </c>
      <c r="B26" s="24">
        <f>$D$11*12*$D$12*(1+$D$13)^(A26-1)</f>
        <v/>
      </c>
      <c r="C26" s="24">
        <f>B26*$D$14</f>
        <v/>
      </c>
      <c r="D26" s="24">
        <f>$D$15*(1+$D$16)^(A26-1)</f>
        <v/>
      </c>
      <c r="E26" s="24">
        <f>B26-C26-D26</f>
        <v/>
      </c>
      <c r="F26" s="24">
        <f>IF(A26&lt;=$D$10,$I$8,0)</f>
        <v/>
      </c>
      <c r="G26" s="24">
        <f>E26-F26</f>
        <v/>
      </c>
      <c r="H26" s="24">
        <f>IF(A26=10,$D$5*(1+$D$17)^10*(1-$D$18)-IF($D$10&gt;10,PV($D$9,$D$10-10,-$I$8),0),0)</f>
        <v/>
      </c>
      <c r="I26" s="33">
        <f>G26+H26</f>
        <v/>
      </c>
      <c r="J26" s="24">
        <f>J25+I26</f>
        <v/>
      </c>
    </row>
    <row r="27">
      <c r="A27" s="32" t="n">
        <v>3</v>
      </c>
      <c r="B27" s="24">
        <f>$D$11*12*$D$12*(1+$D$13)^(A27-1)</f>
        <v/>
      </c>
      <c r="C27" s="24">
        <f>B27*$D$14</f>
        <v/>
      </c>
      <c r="D27" s="24">
        <f>$D$15*(1+$D$16)^(A27-1)</f>
        <v/>
      </c>
      <c r="E27" s="24">
        <f>B27-C27-D27</f>
        <v/>
      </c>
      <c r="F27" s="24">
        <f>IF(A27&lt;=$D$10,$I$8,0)</f>
        <v/>
      </c>
      <c r="G27" s="24">
        <f>E27-F27</f>
        <v/>
      </c>
      <c r="H27" s="24">
        <f>IF(A27=10,$D$5*(1+$D$17)^10*(1-$D$18)-IF($D$10&gt;10,PV($D$9,$D$10-10,-$I$8),0),0)</f>
        <v/>
      </c>
      <c r="I27" s="33">
        <f>G27+H27</f>
        <v/>
      </c>
      <c r="J27" s="24">
        <f>J26+I27</f>
        <v/>
      </c>
    </row>
    <row r="28">
      <c r="A28" s="32" t="n">
        <v>4</v>
      </c>
      <c r="B28" s="24">
        <f>$D$11*12*$D$12*(1+$D$13)^(A28-1)</f>
        <v/>
      </c>
      <c r="C28" s="24">
        <f>B28*$D$14</f>
        <v/>
      </c>
      <c r="D28" s="24">
        <f>$D$15*(1+$D$16)^(A28-1)</f>
        <v/>
      </c>
      <c r="E28" s="24">
        <f>B28-C28-D28</f>
        <v/>
      </c>
      <c r="F28" s="24">
        <f>IF(A28&lt;=$D$10,$I$8,0)</f>
        <v/>
      </c>
      <c r="G28" s="24">
        <f>E28-F28</f>
        <v/>
      </c>
      <c r="H28" s="24">
        <f>IF(A28=10,$D$5*(1+$D$17)^10*(1-$D$18)-IF($D$10&gt;10,PV($D$9,$D$10-10,-$I$8),0),0)</f>
        <v/>
      </c>
      <c r="I28" s="33">
        <f>G28+H28</f>
        <v/>
      </c>
      <c r="J28" s="24">
        <f>J27+I28</f>
        <v/>
      </c>
    </row>
    <row r="29">
      <c r="A29" s="32" t="n">
        <v>5</v>
      </c>
      <c r="B29" s="24">
        <f>$D$11*12*$D$12*(1+$D$13)^(A29-1)</f>
        <v/>
      </c>
      <c r="C29" s="24">
        <f>B29*$D$14</f>
        <v/>
      </c>
      <c r="D29" s="24">
        <f>$D$15*(1+$D$16)^(A29-1)</f>
        <v/>
      </c>
      <c r="E29" s="24">
        <f>B29-C29-D29</f>
        <v/>
      </c>
      <c r="F29" s="24">
        <f>IF(A29&lt;=$D$10,$I$8,0)</f>
        <v/>
      </c>
      <c r="G29" s="24">
        <f>E29-F29</f>
        <v/>
      </c>
      <c r="H29" s="24">
        <f>IF(A29=10,$D$5*(1+$D$17)^10*(1-$D$18)-IF($D$10&gt;10,PV($D$9,$D$10-10,-$I$8),0),0)</f>
        <v/>
      </c>
      <c r="I29" s="33">
        <f>G29+H29</f>
        <v/>
      </c>
      <c r="J29" s="24">
        <f>J28+I29</f>
        <v/>
      </c>
    </row>
    <row r="30">
      <c r="A30" s="32" t="n">
        <v>6</v>
      </c>
      <c r="B30" s="24">
        <f>$D$11*12*$D$12*(1+$D$13)^(A30-1)</f>
        <v/>
      </c>
      <c r="C30" s="24">
        <f>B30*$D$14</f>
        <v/>
      </c>
      <c r="D30" s="24">
        <f>$D$15*(1+$D$16)^(A30-1)</f>
        <v/>
      </c>
      <c r="E30" s="24">
        <f>B30-C30-D30</f>
        <v/>
      </c>
      <c r="F30" s="24">
        <f>IF(A30&lt;=$D$10,$I$8,0)</f>
        <v/>
      </c>
      <c r="G30" s="24">
        <f>E30-F30</f>
        <v/>
      </c>
      <c r="H30" s="24">
        <f>IF(A30=10,$D$5*(1+$D$17)^10*(1-$D$18)-IF($D$10&gt;10,PV($D$9,$D$10-10,-$I$8),0),0)</f>
        <v/>
      </c>
      <c r="I30" s="33">
        <f>G30+H30</f>
        <v/>
      </c>
      <c r="J30" s="24">
        <f>J29+I30</f>
        <v/>
      </c>
    </row>
    <row r="31">
      <c r="A31" s="32" t="n">
        <v>7</v>
      </c>
      <c r="B31" s="24">
        <f>$D$11*12*$D$12*(1+$D$13)^(A31-1)</f>
        <v/>
      </c>
      <c r="C31" s="24">
        <f>B31*$D$14</f>
        <v/>
      </c>
      <c r="D31" s="24">
        <f>$D$15*(1+$D$16)^(A31-1)</f>
        <v/>
      </c>
      <c r="E31" s="24">
        <f>B31-C31-D31</f>
        <v/>
      </c>
      <c r="F31" s="24">
        <f>IF(A31&lt;=$D$10,$I$8,0)</f>
        <v/>
      </c>
      <c r="G31" s="24">
        <f>E31-F31</f>
        <v/>
      </c>
      <c r="H31" s="24">
        <f>IF(A31=10,$D$5*(1+$D$17)^10*(1-$D$18)-IF($D$10&gt;10,PV($D$9,$D$10-10,-$I$8),0),0)</f>
        <v/>
      </c>
      <c r="I31" s="33">
        <f>G31+H31</f>
        <v/>
      </c>
      <c r="J31" s="24">
        <f>J30+I31</f>
        <v/>
      </c>
    </row>
    <row r="32">
      <c r="A32" s="32" t="n">
        <v>8</v>
      </c>
      <c r="B32" s="24">
        <f>$D$11*12*$D$12*(1+$D$13)^(A32-1)</f>
        <v/>
      </c>
      <c r="C32" s="24">
        <f>B32*$D$14</f>
        <v/>
      </c>
      <c r="D32" s="24">
        <f>$D$15*(1+$D$16)^(A32-1)</f>
        <v/>
      </c>
      <c r="E32" s="24">
        <f>B32-C32-D32</f>
        <v/>
      </c>
      <c r="F32" s="24">
        <f>IF(A32&lt;=$D$10,$I$8,0)</f>
        <v/>
      </c>
      <c r="G32" s="24">
        <f>E32-F32</f>
        <v/>
      </c>
      <c r="H32" s="24">
        <f>IF(A32=10,$D$5*(1+$D$17)^10*(1-$D$18)-IF($D$10&gt;10,PV($D$9,$D$10-10,-$I$8),0),0)</f>
        <v/>
      </c>
      <c r="I32" s="33">
        <f>G32+H32</f>
        <v/>
      </c>
      <c r="J32" s="24">
        <f>J31+I32</f>
        <v/>
      </c>
    </row>
    <row r="33">
      <c r="A33" s="32" t="n">
        <v>9</v>
      </c>
      <c r="B33" s="24">
        <f>$D$11*12*$D$12*(1+$D$13)^(A33-1)</f>
        <v/>
      </c>
      <c r="C33" s="24">
        <f>B33*$D$14</f>
        <v/>
      </c>
      <c r="D33" s="24">
        <f>$D$15*(1+$D$16)^(A33-1)</f>
        <v/>
      </c>
      <c r="E33" s="24">
        <f>B33-C33-D33</f>
        <v/>
      </c>
      <c r="F33" s="24">
        <f>IF(A33&lt;=$D$10,$I$8,0)</f>
        <v/>
      </c>
      <c r="G33" s="24">
        <f>E33-F33</f>
        <v/>
      </c>
      <c r="H33" s="24">
        <f>IF(A33=10,$D$5*(1+$D$17)^10*(1-$D$18)-IF($D$10&gt;10,PV($D$9,$D$10-10,-$I$8),0),0)</f>
        <v/>
      </c>
      <c r="I33" s="33">
        <f>G33+H33</f>
        <v/>
      </c>
      <c r="J33" s="24">
        <f>J32+I33</f>
        <v/>
      </c>
    </row>
    <row r="34">
      <c r="A34" s="32" t="n">
        <v>10</v>
      </c>
      <c r="B34" s="24">
        <f>$D$11*12*$D$12*(1+$D$13)^(A34-1)</f>
        <v/>
      </c>
      <c r="C34" s="24">
        <f>B34*$D$14</f>
        <v/>
      </c>
      <c r="D34" s="24">
        <f>$D$15*(1+$D$16)^(A34-1)</f>
        <v/>
      </c>
      <c r="E34" s="24">
        <f>B34-C34-D34</f>
        <v/>
      </c>
      <c r="F34" s="24">
        <f>IF(A34&lt;=$D$10,$I$8,0)</f>
        <v/>
      </c>
      <c r="G34" s="24">
        <f>E34-F34</f>
        <v/>
      </c>
      <c r="H34" s="24">
        <f>IF(A34=10,$D$5*(1+$D$17)^10*(1-$D$18)-IF($D$10&gt;10,PV($D$9,$D$10-10,-$I$8),0),0)</f>
        <v/>
      </c>
      <c r="I34" s="33">
        <f>G34+H34</f>
        <v/>
      </c>
      <c r="J34" s="24">
        <f>J33+I34</f>
        <v/>
      </c>
    </row>
    <row r="35">
      <c r="A35" s="34" t="inlineStr">
        <is>
          <t>المجموع</t>
        </is>
      </c>
      <c r="B35" s="35">
        <f>SUM(B25:B34)</f>
        <v/>
      </c>
      <c r="C35" s="35">
        <f>SUM(C25:C34)</f>
        <v/>
      </c>
      <c r="D35" s="35">
        <f>SUM(D25:D34)</f>
        <v/>
      </c>
      <c r="E35" s="35">
        <f>SUM(E25:E34)</f>
        <v/>
      </c>
      <c r="F35" s="35">
        <f>SUM(F25:F34)</f>
        <v/>
      </c>
      <c r="G35" s="35">
        <f>SUM(G25:G34)</f>
        <v/>
      </c>
      <c r="H35" s="35">
        <f>SUM(H25:H34)</f>
        <v/>
      </c>
      <c r="I35" s="36" t="n"/>
      <c r="J35" s="36" t="n"/>
    </row>
  </sheetData>
  <sheetProtection selectLockedCells="0" selectUnlockedCells="0" sheet="1" objects="0" insertRows="1" insertHyperlinks="1" autoFilter="0" scenarios="0" formatColumns="0" deleteColumns="1" insertColumns="1" pivotTables="1" deleteRows="1" formatCells="0" formatRows="0" sort="0"/>
  <mergeCells count="40">
    <mergeCell ref="F5:H5"/>
    <mergeCell ref="I6:J6"/>
    <mergeCell ref="I15:J15"/>
    <mergeCell ref="A4:D4"/>
    <mergeCell ref="I11:J11"/>
    <mergeCell ref="A18:C18"/>
    <mergeCell ref="F8:H8"/>
    <mergeCell ref="A12:C12"/>
    <mergeCell ref="A5:C5"/>
    <mergeCell ref="F13:H13"/>
    <mergeCell ref="I7:J7"/>
    <mergeCell ref="A8:C8"/>
    <mergeCell ref="A14:C14"/>
    <mergeCell ref="A17:C17"/>
    <mergeCell ref="F9:H9"/>
    <mergeCell ref="A10:C10"/>
    <mergeCell ref="A1:J1"/>
    <mergeCell ref="I12:J12"/>
    <mergeCell ref="A13:C13"/>
    <mergeCell ref="F7:H7"/>
    <mergeCell ref="F14:H14"/>
    <mergeCell ref="A9:C9"/>
    <mergeCell ref="I5:J5"/>
    <mergeCell ref="I8:J8"/>
    <mergeCell ref="A15:C15"/>
    <mergeCell ref="I14:J14"/>
    <mergeCell ref="F11:H11"/>
    <mergeCell ref="F10:H10"/>
    <mergeCell ref="A11:C11"/>
    <mergeCell ref="F6:H6"/>
    <mergeCell ref="I10:J10"/>
    <mergeCell ref="A6:C6"/>
    <mergeCell ref="F12:H12"/>
    <mergeCell ref="A2:J2"/>
    <mergeCell ref="I13:J13"/>
    <mergeCell ref="A7:C7"/>
    <mergeCell ref="F15:H15"/>
    <mergeCell ref="I9:J9"/>
    <mergeCell ref="A16:C16"/>
    <mergeCell ref="F4:J4"/>
  </mergeCells>
  <conditionalFormatting sqref="J24:J34">
    <cfRule type="cellIs" priority="1" operator="lessThan" dxfId="0">
      <formula>0</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2026-10-28T05:25:48Z</dcterms:created>
  <dcterms:modified xmlns:dcterms="http://purl.org/dc/terms/" xmlns:xsi="http://www.w3.org/2001/XMLSchema-instance" xsi:type="dcterms:W3CDTF">2026-10-28T05:25:48Z</dcterms:modified>
</cp:coreProperties>
</file>