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حليل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0.0%"/>
    <numFmt numFmtId="166" formatCode="0.00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/>
      <right/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2" fontId="10" fillId="0" borderId="2" applyAlignment="1" pivotButton="0" quotePrefix="0" xfId="0">
      <alignment horizontal="center" vertical="center"/>
    </xf>
    <xf numFmtId="0" fontId="0" fillId="0" borderId="6" pivotButton="0" quotePrefix="0" xfId="0"/>
    <xf numFmtId="2" fontId="15" fillId="3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فترة الاسترداد ومعدل العائد المحاسبي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يقيّم استثمارًا لخمس سنوات بثلاثة مقاييس: فترة الاسترداد العادية، وفترة الاسترداد المخصومة، ومعدل العائد المحاسبي ARR على متوسط الاستثمار وعلى الاستثمار المبدئي، مع صافي القيمة الحالية للتأكيد.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تكلفة الاستثمار وقيمة الخردة في نهاية السنة الخامسة ومعدل الخصم.</t>
        </is>
      </c>
    </row>
    <row r="8" ht="18" customHeight="1">
      <c r="A8" s="11" t="inlineStr">
        <is>
          <t>•</t>
        </is>
      </c>
      <c r="B8" s="12" t="inlineStr">
        <is>
          <t>اكتب صافي التدفق النقدي التشغيلي لكل سنة (بدون الخردة، فهي تضاف تلقائيًا للسنة الخامسة).</t>
        </is>
      </c>
    </row>
    <row r="9" ht="22" customHeight="1">
      <c r="B9" s="10" t="inlineStr">
        <is>
          <t>ملاحظات</t>
        </is>
      </c>
    </row>
    <row r="10" ht="50" customHeight="1">
      <c r="A10" s="11" t="inlineStr">
        <is>
          <t>•</t>
        </is>
      </c>
      <c r="B10" s="12" t="inlineStr">
        <is>
          <t>الربح المحاسبي = التدفق التشغيلي - الإهلاك بالقسط الثابت. فترة الاسترداد تتجاهل ما بعدها والقيمة الزمنية، والمخصومة تعالج القيمة الزمنية فقط؛ اعتمد على صافي القيمة الحالية في القرار النهائي.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rightToLeft="1" workbookViewId="0">
      <selection activeCell="A1" sqref="A1"/>
    </sheetView>
  </sheetViews>
  <sheetFormatPr baseColWidth="8" defaultRowHeight="15"/>
  <cols>
    <col width="9" customWidth="1" min="1" max="1"/>
    <col width="15" customWidth="1" min="2" max="2"/>
    <col width="13" customWidth="1" min="3" max="3"/>
    <col width="15" customWidth="1" min="4" max="4"/>
    <col width="13" customWidth="1" min="5" max="5"/>
    <col width="15" customWidth="1" min="6" max="6"/>
    <col width="15" customWidth="1" min="7" max="7"/>
    <col width="11" customWidth="1" min="8" max="8"/>
    <col width="15" customWidth="1" min="9" max="9"/>
    <col width="15" customWidth="1" min="10" max="10"/>
    <col width="9" customWidth="1" min="11" max="11"/>
    <col width="9" customWidth="1" min="12" max="12"/>
  </cols>
  <sheetData>
    <row r="1" ht="30" customHeight="1">
      <c r="A1" s="15" t="inlineStr">
        <is>
          <t>فترة الاسترداد ومعدل العائد المحاسبي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3">
      <c r="A3" s="17" t="inlineStr">
        <is>
          <t>تكلفة الاستثمار</t>
        </is>
      </c>
      <c r="B3" s="18" t="n"/>
      <c r="C3" s="19" t="n">
        <v>500000</v>
      </c>
    </row>
    <row r="4">
      <c r="A4" s="17" t="inlineStr">
        <is>
          <t>قيمة الخردة</t>
        </is>
      </c>
      <c r="B4" s="18" t="n"/>
      <c r="C4" s="19" t="n">
        <v>50000</v>
      </c>
    </row>
    <row r="5">
      <c r="A5" s="17" t="inlineStr">
        <is>
          <t>معدل الخصم</t>
        </is>
      </c>
      <c r="B5" s="18" t="n"/>
      <c r="C5" s="20" t="n">
        <v>0.14</v>
      </c>
    </row>
    <row r="7" ht="34" customHeight="1">
      <c r="A7" s="21" t="inlineStr">
        <is>
          <t>السنة</t>
        </is>
      </c>
      <c r="B7" s="21" t="inlineStr">
        <is>
          <t>التدفق التشغيلي</t>
        </is>
      </c>
      <c r="C7" s="21" t="inlineStr">
        <is>
          <t>الخردة</t>
        </is>
      </c>
      <c r="D7" s="21" t="inlineStr">
        <is>
          <t>صافي التدفق</t>
        </is>
      </c>
      <c r="E7" s="21" t="inlineStr">
        <is>
          <t>الإهلاك</t>
        </is>
      </c>
      <c r="F7" s="21" t="inlineStr">
        <is>
          <t>الربح المحاسبي</t>
        </is>
      </c>
      <c r="G7" s="21" t="inlineStr">
        <is>
          <t>التدفق المتراكم</t>
        </is>
      </c>
      <c r="H7" s="21" t="inlineStr">
        <is>
          <t>معامل الخصم</t>
        </is>
      </c>
      <c r="I7" s="21" t="inlineStr">
        <is>
          <t>التدفق المخصوم</t>
        </is>
      </c>
      <c r="J7" s="21" t="inlineStr">
        <is>
          <t>المخصوم المتراكم</t>
        </is>
      </c>
      <c r="K7" s="21" t="inlineStr">
        <is>
          <t>مساعد 1</t>
        </is>
      </c>
      <c r="L7" s="21" t="inlineStr">
        <is>
          <t>مساعد 2</t>
        </is>
      </c>
    </row>
    <row r="8">
      <c r="A8" s="22" t="n">
        <v>0</v>
      </c>
      <c r="D8" s="23">
        <f>-C3</f>
        <v/>
      </c>
      <c r="G8" s="23">
        <f>D8</f>
        <v/>
      </c>
      <c r="H8" s="24" t="n">
        <v>1</v>
      </c>
      <c r="I8" s="23">
        <f>D8</f>
        <v/>
      </c>
      <c r="J8" s="23">
        <f>I8</f>
        <v/>
      </c>
    </row>
    <row r="9">
      <c r="A9" s="22" t="n">
        <v>1</v>
      </c>
      <c r="B9" s="19" t="n">
        <v>140000</v>
      </c>
      <c r="C9" s="23">
        <f>IF(A9=5,$C$4,0)</f>
        <v/>
      </c>
      <c r="D9" s="23">
        <f>N(B9)+C9</f>
        <v/>
      </c>
      <c r="E9" s="23">
        <f>($C$3-$C$4)/5</f>
        <v/>
      </c>
      <c r="F9" s="23">
        <f>N(B9)-E9</f>
        <v/>
      </c>
      <c r="G9" s="23">
        <f>G8+D9</f>
        <v/>
      </c>
      <c r="H9" s="24">
        <f>1/(1+$C$5)^A9</f>
        <v/>
      </c>
      <c r="I9" s="23">
        <f>D9*H9</f>
        <v/>
      </c>
      <c r="J9" s="23">
        <f>J8+I9</f>
        <v/>
      </c>
      <c r="K9" s="25">
        <f>IF(AND(G8&lt;0,G9&gt;=0),A8+(-G8)/D9,"")</f>
        <v/>
      </c>
      <c r="L9" s="25">
        <f>IF(AND(J8&lt;0,J9&gt;=0),A8+(-J8)/I9,"")</f>
        <v/>
      </c>
    </row>
    <row r="10">
      <c r="A10" s="22" t="n">
        <v>2</v>
      </c>
      <c r="B10" s="19" t="n">
        <v>160000</v>
      </c>
      <c r="C10" s="23">
        <f>IF(A10=5,$C$4,0)</f>
        <v/>
      </c>
      <c r="D10" s="23">
        <f>N(B10)+C10</f>
        <v/>
      </c>
      <c r="E10" s="23">
        <f>($C$3-$C$4)/5</f>
        <v/>
      </c>
      <c r="F10" s="23">
        <f>N(B10)-E10</f>
        <v/>
      </c>
      <c r="G10" s="23">
        <f>G9+D10</f>
        <v/>
      </c>
      <c r="H10" s="24">
        <f>1/(1+$C$5)^A10</f>
        <v/>
      </c>
      <c r="I10" s="23">
        <f>D10*H10</f>
        <v/>
      </c>
      <c r="J10" s="23">
        <f>J9+I10</f>
        <v/>
      </c>
      <c r="K10" s="25">
        <f>IF(AND(G9&lt;0,G10&gt;=0),A9+(-G9)/D10,"")</f>
        <v/>
      </c>
      <c r="L10" s="25">
        <f>IF(AND(J9&lt;0,J10&gt;=0),A9+(-J9)/I10,"")</f>
        <v/>
      </c>
    </row>
    <row r="11">
      <c r="A11" s="22" t="n">
        <v>3</v>
      </c>
      <c r="B11" s="19" t="n">
        <v>170000</v>
      </c>
      <c r="C11" s="23">
        <f>IF(A11=5,$C$4,0)</f>
        <v/>
      </c>
      <c r="D11" s="23">
        <f>N(B11)+C11</f>
        <v/>
      </c>
      <c r="E11" s="23">
        <f>($C$3-$C$4)/5</f>
        <v/>
      </c>
      <c r="F11" s="23">
        <f>N(B11)-E11</f>
        <v/>
      </c>
      <c r="G11" s="23">
        <f>G10+D11</f>
        <v/>
      </c>
      <c r="H11" s="24">
        <f>1/(1+$C$5)^A11</f>
        <v/>
      </c>
      <c r="I11" s="23">
        <f>D11*H11</f>
        <v/>
      </c>
      <c r="J11" s="23">
        <f>J10+I11</f>
        <v/>
      </c>
      <c r="K11" s="25">
        <f>IF(AND(G10&lt;0,G11&gt;=0),A10+(-G10)/D11,"")</f>
        <v/>
      </c>
      <c r="L11" s="25">
        <f>IF(AND(J10&lt;0,J11&gt;=0),A10+(-J10)/I11,"")</f>
        <v/>
      </c>
    </row>
    <row r="12">
      <c r="A12" s="22" t="n">
        <v>4</v>
      </c>
      <c r="B12" s="19" t="n">
        <v>150000</v>
      </c>
      <c r="C12" s="23">
        <f>IF(A12=5,$C$4,0)</f>
        <v/>
      </c>
      <c r="D12" s="23">
        <f>N(B12)+C12</f>
        <v/>
      </c>
      <c r="E12" s="23">
        <f>($C$3-$C$4)/5</f>
        <v/>
      </c>
      <c r="F12" s="23">
        <f>N(B12)-E12</f>
        <v/>
      </c>
      <c r="G12" s="23">
        <f>G11+D12</f>
        <v/>
      </c>
      <c r="H12" s="24">
        <f>1/(1+$C$5)^A12</f>
        <v/>
      </c>
      <c r="I12" s="23">
        <f>D12*H12</f>
        <v/>
      </c>
      <c r="J12" s="23">
        <f>J11+I12</f>
        <v/>
      </c>
      <c r="K12" s="25">
        <f>IF(AND(G11&lt;0,G12&gt;=0),A11+(-G11)/D12,"")</f>
        <v/>
      </c>
      <c r="L12" s="25">
        <f>IF(AND(J11&lt;0,J12&gt;=0),A11+(-J11)/I12,"")</f>
        <v/>
      </c>
    </row>
    <row r="13">
      <c r="A13" s="22" t="n">
        <v>5</v>
      </c>
      <c r="B13" s="19" t="n">
        <v>130000</v>
      </c>
      <c r="C13" s="23">
        <f>IF(A13=5,$C$4,0)</f>
        <v/>
      </c>
      <c r="D13" s="23">
        <f>N(B13)+C13</f>
        <v/>
      </c>
      <c r="E13" s="23">
        <f>($C$3-$C$4)/5</f>
        <v/>
      </c>
      <c r="F13" s="23">
        <f>N(B13)-E13</f>
        <v/>
      </c>
      <c r="G13" s="23">
        <f>G12+D13</f>
        <v/>
      </c>
      <c r="H13" s="24">
        <f>1/(1+$C$5)^A13</f>
        <v/>
      </c>
      <c r="I13" s="23">
        <f>D13*H13</f>
        <v/>
      </c>
      <c r="J13" s="23">
        <f>J12+I13</f>
        <v/>
      </c>
      <c r="K13" s="25">
        <f>IF(AND(G12&lt;0,G13&gt;=0),A12+(-G12)/D13,"")</f>
        <v/>
      </c>
      <c r="L13" s="25">
        <f>IF(AND(J12&lt;0,J13&gt;=0),A12+(-J12)/I13,"")</f>
        <v/>
      </c>
    </row>
    <row r="15">
      <c r="A15" s="17" t="inlineStr">
        <is>
          <t>فترة الاسترداد (سنة)</t>
        </is>
      </c>
      <c r="B15" s="26" t="n"/>
      <c r="C15" s="18" t="n"/>
      <c r="D15" s="27">
        <f>IF(COUNT(K9:K13)=0,"لا يسترد",SUM(K9:K13))</f>
        <v/>
      </c>
    </row>
    <row r="16">
      <c r="A16" s="17" t="inlineStr">
        <is>
          <t>فترة الاسترداد المخصومة (سنة)</t>
        </is>
      </c>
      <c r="B16" s="26" t="n"/>
      <c r="C16" s="18" t="n"/>
      <c r="D16" s="27">
        <f>IF(COUNT(L9:L13)=0,"لا يسترد",SUM(L9:L13))</f>
        <v/>
      </c>
    </row>
    <row r="17">
      <c r="A17" s="28" t="inlineStr">
        <is>
          <t>متوسط الربح المحاسبي السنوي</t>
        </is>
      </c>
      <c r="B17" s="26" t="n"/>
      <c r="C17" s="18" t="n"/>
      <c r="D17" s="23">
        <f>AVERAGE(F9:F13)</f>
        <v/>
      </c>
    </row>
    <row r="18">
      <c r="A18" s="28" t="inlineStr">
        <is>
          <t>متوسط الاستثمار</t>
        </is>
      </c>
      <c r="B18" s="26" t="n"/>
      <c r="C18" s="18" t="n"/>
      <c r="D18" s="23">
        <f>(C3+C4)/2</f>
        <v/>
      </c>
    </row>
    <row r="19">
      <c r="A19" s="17" t="inlineStr">
        <is>
          <t>معدل العائد المحاسبي على متوسط الاستثمار</t>
        </is>
      </c>
      <c r="B19" s="26" t="n"/>
      <c r="C19" s="18" t="n"/>
      <c r="D19" s="29">
        <f>D17/D18</f>
        <v/>
      </c>
    </row>
    <row r="20">
      <c r="A20" s="28" t="inlineStr">
        <is>
          <t>معدل العائد على الاستثمار المبدئي</t>
        </is>
      </c>
      <c r="B20" s="26" t="n"/>
      <c r="C20" s="18" t="n"/>
      <c r="D20" s="30">
        <f>D17/C3</f>
        <v/>
      </c>
    </row>
    <row r="21">
      <c r="A21" s="28" t="inlineStr">
        <is>
          <t>صافي القيمة الحالية NPV</t>
        </is>
      </c>
      <c r="B21" s="26" t="n"/>
      <c r="C21" s="18" t="n"/>
      <c r="D21" s="23">
        <f>J13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1">
    <mergeCell ref="A4:B4"/>
    <mergeCell ref="A20:C20"/>
    <mergeCell ref="A1:J1"/>
    <mergeCell ref="A19:C19"/>
    <mergeCell ref="A5:B5"/>
    <mergeCell ref="A17:C17"/>
    <mergeCell ref="A18:C18"/>
    <mergeCell ref="A21:C21"/>
    <mergeCell ref="A15:C15"/>
    <mergeCell ref="A3:B3"/>
    <mergeCell ref="A16:C16"/>
  </mergeCells>
  <conditionalFormatting sqref="G8:G13">
    <cfRule type="cellIs" priority="1" operator="lessThan" dxfId="0">
      <formula>0</formula>
    </cfRule>
  </conditionalFormatting>
  <conditionalFormatting sqref="J8:J13">
    <cfRule type="cellIs" priority="2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2026-10-28T12:20:42Z</dcterms:created>
  <dcterms:modified xmlns:dcterms="http://purl.org/dc/terms/" xmlns:xsi="http://www.w3.org/2001/XMLSchema-instance" xsi:type="dcterms:W3CDTF">2026-10-28T12:20:42Z</dcterms:modified>
</cp:coreProperties>
</file>