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أصناف" sheetId="3" state="visible" r:id="rId3"/>
    <sheet xmlns:r="http://schemas.openxmlformats.org/officeDocument/2006/relationships" name="منحنى التكلفة" sheetId="4" state="visible" r:id="rId4"/>
  </sheets>
  <definedNames>
    <definedName name="_xlnm.Print_Area" localSheetId="2">'الأصناف'!$A$1:$O$25</definedName>
  </definedNames>
  <calcPr calcId="124519" fullCalcOnLoad="1"/>
</workbook>
</file>

<file path=xl/styles.xml><?xml version="1.0" encoding="utf-8"?>
<styleSheet xmlns="http://schemas.openxmlformats.org/spreadsheetml/2006/main">
  <numFmts count="4">
    <numFmt numFmtId="164" formatCode="#,##0;[Red]-#,##0"/>
    <numFmt numFmtId="165" formatCode="#,##0.00;[Red]-#,##0.00"/>
    <numFmt numFmtId="166" formatCode="0.0%"/>
    <numFmt numFmtId="167" formatCode="0.0"/>
  </numFmts>
  <fonts count="16">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6">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0" fillId="0" borderId="5" pivotButton="0" quotePrefix="0" xfId="0"/>
    <xf numFmtId="1"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1" fontId="10" fillId="0" borderId="2" applyAlignment="1" pivotButton="0" quotePrefix="0" xfId="0">
      <alignment horizontal="center" vertical="center"/>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7" fontId="10" fillId="0" borderId="2" applyAlignment="1" pivotButton="0" quotePrefix="0" xfId="0">
      <alignment horizontal="center" vertical="center"/>
    </xf>
    <xf numFmtId="165" fontId="10" fillId="0" borderId="2" applyAlignment="1" pivotButton="0" quotePrefix="0" xfId="0">
      <alignment horizontal="center" vertical="center"/>
    </xf>
    <xf numFmtId="0" fontId="10" fillId="0" borderId="2" applyAlignment="1" pivotButton="0" quotePrefix="0" xfId="0">
      <alignment horizontal="center" vertical="center"/>
    </xf>
    <xf numFmtId="0" fontId="10" fillId="0" borderId="2" applyAlignment="1" pivotButton="0" quotePrefix="0" xfId="0">
      <alignment horizontal="right" vertical="center" wrapText="1"/>
    </xf>
    <xf numFmtId="165" fontId="14" fillId="0" borderId="2" applyAlignment="1" pivotButton="0" quotePrefix="0" xfId="0">
      <alignment horizontal="center" vertical="center"/>
    </xf>
  </cellXfs>
  <cellStyles count="1">
    <cellStyle name="Normal" xfId="0" builtinId="0" hidden="0"/>
  </cellStyles>
  <dxfs count="2">
    <dxf>
      <font>
        <name val="Arial"/>
        <b val="1"/>
        <color rgb="009C0006"/>
      </font>
      <fill>
        <patternFill patternType="solid">
          <fgColor rgb="00F8D7DA"/>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التكلفة الكلية مقابل كمية الطلبية</a:t>
            </a:r>
          </a:p>
        </rich>
      </tx>
    </title>
    <plotArea>
      <lineChart>
        <grouping val="standard"/>
        <ser>
          <idx val="0"/>
          <order val="0"/>
          <tx>
            <strRef>
              <f>'منحنى التكلفة'!B10</f>
            </strRef>
          </tx>
          <spPr>
            <a:ln xmlns:a="http://schemas.openxmlformats.org/drawingml/2006/main" w="28000">
              <a:solidFill>
                <a:srgbClr val="14213D"/>
              </a:solidFill>
              <a:prstDash val="solid"/>
            </a:ln>
          </spPr>
          <marker>
            <symbol val="none"/>
            <spPr>
              <a:ln xmlns:a="http://schemas.openxmlformats.org/drawingml/2006/main">
                <a:prstDash val="solid"/>
              </a:ln>
            </spPr>
          </marker>
          <cat>
            <numRef>
              <f>'منحنى التكلفة'!$A$11:$A$22</f>
            </numRef>
          </cat>
          <val>
            <numRef>
              <f>'منحنى التكلفة'!$B$11:$B$22</f>
            </numRef>
          </val>
        </ser>
        <ser>
          <idx val="1"/>
          <order val="1"/>
          <tx>
            <strRef>
              <f>'منحنى التكلفة'!C10</f>
            </strRef>
          </tx>
          <spPr>
            <a:ln xmlns:a="http://schemas.openxmlformats.org/drawingml/2006/main" w="28000">
              <a:solidFill>
                <a:srgbClr val="B08D57"/>
              </a:solidFill>
              <a:prstDash val="solid"/>
            </a:ln>
          </spPr>
          <marker>
            <symbol val="none"/>
            <spPr>
              <a:ln xmlns:a="http://schemas.openxmlformats.org/drawingml/2006/main">
                <a:prstDash val="solid"/>
              </a:ln>
            </spPr>
          </marker>
          <cat>
            <numRef>
              <f>'منحنى التكلفة'!$A$11:$A$22</f>
            </numRef>
          </cat>
          <val>
            <numRef>
              <f>'منحنى التكلفة'!$C$11:$C$22</f>
            </numRef>
          </val>
        </ser>
        <ser>
          <idx val="2"/>
          <order val="2"/>
          <tx>
            <strRef>
              <f>'منحنى التكلفة'!D10</f>
            </strRef>
          </tx>
          <spPr>
            <a:ln xmlns:a="http://schemas.openxmlformats.org/drawingml/2006/main" w="28000">
              <a:solidFill>
                <a:srgbClr val="5B7DB1"/>
              </a:solidFill>
              <a:prstDash val="solid"/>
            </a:ln>
          </spPr>
          <marker>
            <symbol val="none"/>
            <spPr>
              <a:ln xmlns:a="http://schemas.openxmlformats.org/drawingml/2006/main">
                <a:prstDash val="solid"/>
              </a:ln>
            </spPr>
          </marker>
          <cat>
            <numRef>
              <f>'منحنى التكلفة'!$A$11:$A$22</f>
            </numRef>
          </cat>
          <val>
            <numRef>
              <f>'منحنى التكلفة'!$D$11:$D$22</f>
            </numRef>
          </val>
        </ser>
        <axId val="10"/>
        <axId val="100"/>
      </line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2</row>
      <rowOff>0</rowOff>
    </from>
    <ext cx="612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الكمية الاقتصادية للطلب EOQ ونقطة إعادة الطلب</t>
        </is>
      </c>
    </row>
    <row r="2" ht="4" customHeight="1">
      <c r="A2" s="9" t="n"/>
    </row>
    <row r="4" ht="22" customHeight="1">
      <c r="B4" s="10" t="inlineStr">
        <is>
          <t>فكرة القالب</t>
        </is>
      </c>
    </row>
    <row r="5" ht="50" customHeight="1">
      <c r="A5" s="11" t="inlineStr">
        <is>
          <t>•</t>
        </is>
      </c>
      <c r="B5" s="12" t="inlineStr">
        <is>
          <t>لكل صنف مخزني يحسب الكمية الاقتصادية للطلب (EOQ) التي تقلل مجموع تكلفة إصدار الطلبيات وتكلفة الاحتفاظ بالمخزون، وعدد الطلبيات في السنة، ونقطة إعادة الطلب بمخزون الأمان، وينبهك للأصناف التي وصلت لحد الطلب.</t>
        </is>
      </c>
    </row>
    <row r="6" ht="22" customHeight="1">
      <c r="B6" s="10" t="inlineStr">
        <is>
          <t>خطوات الاستخدام</t>
        </is>
      </c>
    </row>
    <row r="7" ht="34" customHeight="1">
      <c r="A7" s="11" t="inlineStr">
        <is>
          <t>•</t>
        </is>
      </c>
      <c r="B7" s="12" t="inlineStr">
        <is>
          <t>في ورقة «الأصناف» اكتب أيام العمل في السنة، ثم لكل صنف: الطلب السنوي وتكلفة إصدار الطلبية الواحدة وتكلفة الوحدة ونسبة تكلفة الاحتفاظ السنوية ومدة التوريد ومخزون الأمان والرصيد الحالي.</t>
        </is>
      </c>
    </row>
    <row r="8" ht="18" customHeight="1">
      <c r="A8" s="11" t="inlineStr">
        <is>
          <t>•</t>
        </is>
      </c>
      <c r="B8" s="12" t="inlineStr">
        <is>
          <t>عمود «الإجراء» يظهر «اطلب الآن» بالأحمر إذا كان الرصيد عند نقطة إعادة الطلب أو أقل.</t>
        </is>
      </c>
    </row>
    <row r="9" ht="34" customHeight="1">
      <c r="A9" s="11" t="inlineStr">
        <is>
          <t>•</t>
        </is>
      </c>
      <c r="B9" s="12" t="inlineStr">
        <is>
          <t>في ورقة «منحنى التكلفة» اكتب رقم الصنف لترى كيف تتغير التكلفة الكلية مع كمية الطلبية، وأن أقلها عند EOQ.</t>
        </is>
      </c>
    </row>
    <row r="10" ht="22" customHeight="1">
      <c r="B10" s="10" t="inlineStr">
        <is>
          <t>ملاحظات</t>
        </is>
      </c>
    </row>
    <row r="11" ht="34" customHeight="1">
      <c r="A11" s="11" t="inlineStr">
        <is>
          <t>•</t>
        </is>
      </c>
      <c r="B11" s="12" t="inlineStr">
        <is>
          <t>نسبة تكلفة الاحتفاظ تشمل تكلفة رأس المال والتخزين والتأمين والتلف (عادة 15% إلى 30% من قيمة الصنف). النموذج يفترض طلبًا منتظمًا؛ في الطلب الموسمي راجع الكميات كل فترة.</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O25"/>
  <sheetViews>
    <sheetView showGridLines="0" rightToLeft="1"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12" customWidth="1" min="3" max="3"/>
    <col width="12" customWidth="1" min="4" max="4"/>
    <col width="11" customWidth="1" min="5" max="5"/>
    <col width="10" customWidth="1" min="6" max="6"/>
    <col width="10" customWidth="1" min="7" max="7"/>
    <col width="10" customWidth="1" min="8" max="8"/>
    <col width="10" customWidth="1" min="9" max="9"/>
    <col width="12" customWidth="1" min="10" max="10"/>
    <col width="11" customWidth="1" min="11" max="11"/>
    <col width="11" customWidth="1" min="12" max="12"/>
    <col width="12" customWidth="1" min="13" max="13"/>
    <col width="14" customWidth="1" min="14" max="14"/>
    <col width="13" customWidth="1" min="15" max="15"/>
  </cols>
  <sheetData>
    <row r="1" ht="30" customHeight="1">
      <c r="A1" s="15" t="inlineStr">
        <is>
          <t>الكمية الاقتصادية للطلب ونقطة إعادة الطلب</t>
        </is>
      </c>
      <c r="B1" s="16" t="n"/>
      <c r="C1" s="16" t="n"/>
      <c r="D1" s="16" t="n"/>
      <c r="E1" s="16" t="n"/>
      <c r="F1" s="16" t="n"/>
      <c r="G1" s="16" t="n"/>
      <c r="H1" s="16" t="n"/>
      <c r="I1" s="16" t="n"/>
      <c r="J1" s="16" t="n"/>
      <c r="K1" s="16" t="n"/>
      <c r="L1" s="16" t="n"/>
      <c r="M1" s="16" t="n"/>
      <c r="N1" s="16" t="n"/>
      <c r="O1" s="16" t="n"/>
    </row>
    <row r="2" ht="30" customHeight="1">
      <c r="A2" s="17" t="inlineStr">
        <is>
          <t>الخلايا الصفراء للإدخال.</t>
        </is>
      </c>
    </row>
    <row r="3">
      <c r="A3" s="18" t="inlineStr">
        <is>
          <t>أيام العمل في السنة</t>
        </is>
      </c>
      <c r="B3" s="19" t="n"/>
      <c r="C3" s="20" t="n">
        <v>300</v>
      </c>
    </row>
    <row r="5" ht="44" customHeight="1">
      <c r="A5" s="21" t="inlineStr">
        <is>
          <t>م</t>
        </is>
      </c>
      <c r="B5" s="21" t="inlineStr">
        <is>
          <t>الصنف</t>
        </is>
      </c>
      <c r="C5" s="21" t="inlineStr">
        <is>
          <t>الطلب السنوي (وحدة)</t>
        </is>
      </c>
      <c r="D5" s="21" t="inlineStr">
        <is>
          <t>تكلفة إصدار الطلبية</t>
        </is>
      </c>
      <c r="E5" s="21" t="inlineStr">
        <is>
          <t>تكلفة الوحدة</t>
        </is>
      </c>
      <c r="F5" s="21" t="inlineStr">
        <is>
          <t>نسبة تكلفة الاحتفاظ</t>
        </is>
      </c>
      <c r="G5" s="21" t="inlineStr">
        <is>
          <t>مدة التوريد (يوم)</t>
        </is>
      </c>
      <c r="H5" s="21" t="inlineStr">
        <is>
          <t>مخزون الأمان</t>
        </is>
      </c>
      <c r="I5" s="21" t="inlineStr">
        <is>
          <t>الرصيد الحالي</t>
        </is>
      </c>
      <c r="J5" s="21" t="inlineStr">
        <is>
          <t>الكمية الاقتصادية EOQ</t>
        </is>
      </c>
      <c r="K5" s="21" t="inlineStr">
        <is>
          <t>عدد الطلبيات سنويًا</t>
        </is>
      </c>
      <c r="L5" s="21" t="inlineStr">
        <is>
          <t>الاستهلاك اليومي</t>
        </is>
      </c>
      <c r="M5" s="21" t="inlineStr">
        <is>
          <t>نقطة إعادة الطلب</t>
        </is>
      </c>
      <c r="N5" s="21" t="inlineStr">
        <is>
          <t>تكلفة الطلب والاحتفاظ السنوية</t>
        </is>
      </c>
      <c r="O5" s="21" t="inlineStr">
        <is>
          <t>الإجراء</t>
        </is>
      </c>
    </row>
    <row r="6">
      <c r="A6" s="22">
        <f>IF(B6="","",ROW()-5)</f>
        <v/>
      </c>
      <c r="B6" s="23" t="inlineStr">
        <is>
          <t>ورق تصوير A4 (كرتونة)</t>
        </is>
      </c>
      <c r="C6" s="24" t="n">
        <v>2400</v>
      </c>
      <c r="D6" s="25" t="n">
        <v>350</v>
      </c>
      <c r="E6" s="25" t="n">
        <v>420</v>
      </c>
      <c r="F6" s="26" t="n">
        <v>0.2</v>
      </c>
      <c r="G6" s="20" t="n">
        <v>7</v>
      </c>
      <c r="H6" s="24" t="n">
        <v>40</v>
      </c>
      <c r="I6" s="24" t="n">
        <v>95</v>
      </c>
      <c r="J6" s="27">
        <f>IF(OR(N(C6)=0,N(D6)=0,N(E6)=0,N(F6)=0),"",ROUND(SQRT(2*C6*D6/(E6*F6)),0))</f>
        <v/>
      </c>
      <c r="K6" s="28">
        <f>IF(J6="","",C6/J6)</f>
        <v/>
      </c>
      <c r="L6" s="28">
        <f>IF(N(C6)=0,"",C6/$C$3)</f>
        <v/>
      </c>
      <c r="M6" s="27">
        <f>IF(L6="","",ROUNDUP(L6*G6+H6,0))</f>
        <v/>
      </c>
      <c r="N6" s="29">
        <f>IF(J6="","",C6/J6*D6+J6/2*E6*F6)</f>
        <v/>
      </c>
      <c r="O6" s="30">
        <f>IF(OR(M6="",I6=""),"",IF(I6&lt;=M6,"اطلب الآن","الرصيد كافٍ"))</f>
        <v/>
      </c>
    </row>
    <row r="7">
      <c r="A7" s="22">
        <f>IF(B7="","",ROW()-5)</f>
        <v/>
      </c>
      <c r="B7" s="23" t="inlineStr">
        <is>
          <t>حبر طابعات</t>
        </is>
      </c>
      <c r="C7" s="24" t="n">
        <v>600</v>
      </c>
      <c r="D7" s="25" t="n">
        <v>250</v>
      </c>
      <c r="E7" s="25" t="n">
        <v>950</v>
      </c>
      <c r="F7" s="26" t="n">
        <v>0.25</v>
      </c>
      <c r="G7" s="20" t="n">
        <v>10</v>
      </c>
      <c r="H7" s="24" t="n">
        <v>15</v>
      </c>
      <c r="I7" s="24" t="n">
        <v>22</v>
      </c>
      <c r="J7" s="27">
        <f>IF(OR(N(C7)=0,N(D7)=0,N(E7)=0,N(F7)=0),"",ROUND(SQRT(2*C7*D7/(E7*F7)),0))</f>
        <v/>
      </c>
      <c r="K7" s="28">
        <f>IF(J7="","",C7/J7)</f>
        <v/>
      </c>
      <c r="L7" s="28">
        <f>IF(N(C7)=0,"",C7/$C$3)</f>
        <v/>
      </c>
      <c r="M7" s="27">
        <f>IF(L7="","",ROUNDUP(L7*G7+H7,0))</f>
        <v/>
      </c>
      <c r="N7" s="29">
        <f>IF(J7="","",C7/J7*D7+J7/2*E7*F7)</f>
        <v/>
      </c>
      <c r="O7" s="30">
        <f>IF(OR(M7="",I7=""),"",IF(I7&lt;=M7,"اطلب الآن","الرصيد كافٍ"))</f>
        <v/>
      </c>
    </row>
    <row r="8">
      <c r="A8" s="22">
        <f>IF(B8="","",ROW()-5)</f>
        <v/>
      </c>
      <c r="B8" s="23" t="inlineStr">
        <is>
          <t>زيت محركات (جركن)</t>
        </is>
      </c>
      <c r="C8" s="24" t="n">
        <v>3600</v>
      </c>
      <c r="D8" s="25" t="n">
        <v>500</v>
      </c>
      <c r="E8" s="25" t="n">
        <v>780</v>
      </c>
      <c r="F8" s="26" t="n">
        <v>0.18</v>
      </c>
      <c r="G8" s="20" t="n">
        <v>5</v>
      </c>
      <c r="H8" s="24" t="n">
        <v>60</v>
      </c>
      <c r="I8" s="24" t="n">
        <v>310</v>
      </c>
      <c r="J8" s="27">
        <f>IF(OR(N(C8)=0,N(D8)=0,N(E8)=0,N(F8)=0),"",ROUND(SQRT(2*C8*D8/(E8*F8)),0))</f>
        <v/>
      </c>
      <c r="K8" s="28">
        <f>IF(J8="","",C8/J8)</f>
        <v/>
      </c>
      <c r="L8" s="28">
        <f>IF(N(C8)=0,"",C8/$C$3)</f>
        <v/>
      </c>
      <c r="M8" s="27">
        <f>IF(L8="","",ROUNDUP(L8*G8+H8,0))</f>
        <v/>
      </c>
      <c r="N8" s="29">
        <f>IF(J8="","",C8/J8*D8+J8/2*E8*F8)</f>
        <v/>
      </c>
      <c r="O8" s="30">
        <f>IF(OR(M8="",I8=""),"",IF(I8&lt;=M8,"اطلب الآن","الرصيد كافٍ"))</f>
        <v/>
      </c>
    </row>
    <row r="9">
      <c r="A9" s="22">
        <f>IF(B9="","",ROW()-5)</f>
        <v/>
      </c>
      <c r="B9" s="23" t="inlineStr">
        <is>
          <t>كرتون تغليف</t>
        </is>
      </c>
      <c r="C9" s="24" t="n">
        <v>48000</v>
      </c>
      <c r="D9" s="25" t="n">
        <v>600</v>
      </c>
      <c r="E9" s="25" t="n">
        <v>6.5</v>
      </c>
      <c r="F9" s="26" t="n">
        <v>0.22</v>
      </c>
      <c r="G9" s="20" t="n">
        <v>4</v>
      </c>
      <c r="H9" s="24" t="n">
        <v>1500</v>
      </c>
      <c r="I9" s="24" t="n">
        <v>5200</v>
      </c>
      <c r="J9" s="27">
        <f>IF(OR(N(C9)=0,N(D9)=0,N(E9)=0,N(F9)=0),"",ROUND(SQRT(2*C9*D9/(E9*F9)),0))</f>
        <v/>
      </c>
      <c r="K9" s="28">
        <f>IF(J9="","",C9/J9)</f>
        <v/>
      </c>
      <c r="L9" s="28">
        <f>IF(N(C9)=0,"",C9/$C$3)</f>
        <v/>
      </c>
      <c r="M9" s="27">
        <f>IF(L9="","",ROUNDUP(L9*G9+H9,0))</f>
        <v/>
      </c>
      <c r="N9" s="29">
        <f>IF(J9="","",C9/J9*D9+J9/2*E9*F9)</f>
        <v/>
      </c>
      <c r="O9" s="30">
        <f>IF(OR(M9="",I9=""),"",IF(I9&lt;=M9,"اطلب الآن","الرصيد كافٍ"))</f>
        <v/>
      </c>
    </row>
    <row r="10">
      <c r="A10" s="22">
        <f>IF(B10="","",ROW()-5)</f>
        <v/>
      </c>
      <c r="B10" s="23" t="inlineStr">
        <is>
          <t>مسامير وبراغي (علبة)</t>
        </is>
      </c>
      <c r="C10" s="24" t="n">
        <v>9000</v>
      </c>
      <c r="D10" s="25" t="n">
        <v>300</v>
      </c>
      <c r="E10" s="25" t="n">
        <v>45</v>
      </c>
      <c r="F10" s="26" t="n">
        <v>0.2</v>
      </c>
      <c r="G10" s="20" t="n">
        <v>6</v>
      </c>
      <c r="H10" s="24" t="n">
        <v>200</v>
      </c>
      <c r="I10" s="24" t="n">
        <v>600</v>
      </c>
      <c r="J10" s="27">
        <f>IF(OR(N(C10)=0,N(D10)=0,N(E10)=0,N(F10)=0),"",ROUND(SQRT(2*C10*D10/(E10*F10)),0))</f>
        <v/>
      </c>
      <c r="K10" s="28">
        <f>IF(J10="","",C10/J10)</f>
        <v/>
      </c>
      <c r="L10" s="28">
        <f>IF(N(C10)=0,"",C10/$C$3)</f>
        <v/>
      </c>
      <c r="M10" s="27">
        <f>IF(L10="","",ROUNDUP(L10*G10+H10,0))</f>
        <v/>
      </c>
      <c r="N10" s="29">
        <f>IF(J10="","",C10/J10*D10+J10/2*E10*F10)</f>
        <v/>
      </c>
      <c r="O10" s="30">
        <f>IF(OR(M10="",I10=""),"",IF(I10&lt;=M10,"اطلب الآن","الرصيد كافٍ"))</f>
        <v/>
      </c>
    </row>
    <row r="11">
      <c r="A11" s="22">
        <f>IF(B11="","",ROW()-5)</f>
        <v/>
      </c>
      <c r="B11" s="23" t="inlineStr">
        <is>
          <t>فلاتر قطع غيار</t>
        </is>
      </c>
      <c r="C11" s="24" t="n">
        <v>1500</v>
      </c>
      <c r="D11" s="25" t="n">
        <v>400</v>
      </c>
      <c r="E11" s="25" t="n">
        <v>260</v>
      </c>
      <c r="F11" s="26" t="n">
        <v>0.15</v>
      </c>
      <c r="G11" s="20" t="n">
        <v>14</v>
      </c>
      <c r="H11" s="24" t="n">
        <v>50</v>
      </c>
      <c r="I11" s="24" t="n">
        <v>140</v>
      </c>
      <c r="J11" s="27">
        <f>IF(OR(N(C11)=0,N(D11)=0,N(E11)=0,N(F11)=0),"",ROUND(SQRT(2*C11*D11/(E11*F11)),0))</f>
        <v/>
      </c>
      <c r="K11" s="28">
        <f>IF(J11="","",C11/J11)</f>
        <v/>
      </c>
      <c r="L11" s="28">
        <f>IF(N(C11)=0,"",C11/$C$3)</f>
        <v/>
      </c>
      <c r="M11" s="27">
        <f>IF(L11="","",ROUNDUP(L11*G11+H11,0))</f>
        <v/>
      </c>
      <c r="N11" s="29">
        <f>IF(J11="","",C11/J11*D11+J11/2*E11*F11)</f>
        <v/>
      </c>
      <c r="O11" s="30">
        <f>IF(OR(M11="",I11=""),"",IF(I11&lt;=M11,"اطلب الآن","الرصيد كافٍ"))</f>
        <v/>
      </c>
    </row>
    <row r="12">
      <c r="A12" s="22">
        <f>IF(B12="","",ROW()-5)</f>
        <v/>
      </c>
      <c r="B12" s="23" t="inlineStr">
        <is>
          <t>حبيبات بلاستيك (طن)</t>
        </is>
      </c>
      <c r="C12" s="24" t="n">
        <v>360</v>
      </c>
      <c r="D12" s="25" t="n">
        <v>1200</v>
      </c>
      <c r="E12" s="25" t="n">
        <v>52000</v>
      </c>
      <c r="F12" s="26" t="n">
        <v>0.12</v>
      </c>
      <c r="G12" s="20" t="n">
        <v>21</v>
      </c>
      <c r="H12" s="24" t="n">
        <v>8</v>
      </c>
      <c r="I12" s="24" t="n">
        <v>35</v>
      </c>
      <c r="J12" s="27">
        <f>IF(OR(N(C12)=0,N(D12)=0,N(E12)=0,N(F12)=0),"",ROUND(SQRT(2*C12*D12/(E12*F12)),0))</f>
        <v/>
      </c>
      <c r="K12" s="28">
        <f>IF(J12="","",C12/J12)</f>
        <v/>
      </c>
      <c r="L12" s="28">
        <f>IF(N(C12)=0,"",C12/$C$3)</f>
        <v/>
      </c>
      <c r="M12" s="27">
        <f>IF(L12="","",ROUNDUP(L12*G12+H12,0))</f>
        <v/>
      </c>
      <c r="N12" s="29">
        <f>IF(J12="","",C12/J12*D12+J12/2*E12*F12)</f>
        <v/>
      </c>
      <c r="O12" s="30">
        <f>IF(OR(M12="",I12=""),"",IF(I12&lt;=M12,"اطلب الآن","الرصيد كافٍ"))</f>
        <v/>
      </c>
    </row>
    <row r="13">
      <c r="A13" s="22">
        <f>IF(B13="","",ROW()-5)</f>
        <v/>
      </c>
      <c r="B13" s="23" t="inlineStr">
        <is>
          <t>أكياس تعبئة (ألف كيس)</t>
        </is>
      </c>
      <c r="C13" s="24" t="n">
        <v>2000</v>
      </c>
      <c r="D13" s="25" t="n">
        <v>250</v>
      </c>
      <c r="E13" s="25" t="n">
        <v>180</v>
      </c>
      <c r="F13" s="26" t="n">
        <v>0.2</v>
      </c>
      <c r="G13" s="20" t="n">
        <v>7</v>
      </c>
      <c r="H13" s="24" t="n">
        <v>60</v>
      </c>
      <c r="I13" s="24" t="n">
        <v>300</v>
      </c>
      <c r="J13" s="27">
        <f>IF(OR(N(C13)=0,N(D13)=0,N(E13)=0,N(F13)=0),"",ROUND(SQRT(2*C13*D13/(E13*F13)),0))</f>
        <v/>
      </c>
      <c r="K13" s="28">
        <f>IF(J13="","",C13/J13)</f>
        <v/>
      </c>
      <c r="L13" s="28">
        <f>IF(N(C13)=0,"",C13/$C$3)</f>
        <v/>
      </c>
      <c r="M13" s="27">
        <f>IF(L13="","",ROUNDUP(L13*G13+H13,0))</f>
        <v/>
      </c>
      <c r="N13" s="29">
        <f>IF(J13="","",C13/J13*D13+J13/2*E13*F13)</f>
        <v/>
      </c>
      <c r="O13" s="30">
        <f>IF(OR(M13="",I13=""),"",IF(I13&lt;=M13,"اطلب الآن","الرصيد كافٍ"))</f>
        <v/>
      </c>
    </row>
    <row r="14">
      <c r="A14" s="22">
        <f>IF(B14="","",ROW()-5)</f>
        <v/>
      </c>
      <c r="B14" s="23" t="n"/>
      <c r="C14" s="24" t="n"/>
      <c r="D14" s="25" t="n"/>
      <c r="E14" s="25" t="n"/>
      <c r="F14" s="26" t="n"/>
      <c r="G14" s="20" t="n"/>
      <c r="H14" s="24" t="n"/>
      <c r="I14" s="24" t="n"/>
      <c r="J14" s="27">
        <f>IF(OR(N(C14)=0,N(D14)=0,N(E14)=0,N(F14)=0),"",ROUND(SQRT(2*C14*D14/(E14*F14)),0))</f>
        <v/>
      </c>
      <c r="K14" s="28">
        <f>IF(J14="","",C14/J14)</f>
        <v/>
      </c>
      <c r="L14" s="28">
        <f>IF(N(C14)=0,"",C14/$C$3)</f>
        <v/>
      </c>
      <c r="M14" s="27">
        <f>IF(L14="","",ROUNDUP(L14*G14+H14,0))</f>
        <v/>
      </c>
      <c r="N14" s="29">
        <f>IF(J14="","",C14/J14*D14+J14/2*E14*F14)</f>
        <v/>
      </c>
      <c r="O14" s="30">
        <f>IF(OR(M14="",I14=""),"",IF(I14&lt;=M14,"اطلب الآن","الرصيد كافٍ"))</f>
        <v/>
      </c>
    </row>
    <row r="15">
      <c r="A15" s="22">
        <f>IF(B15="","",ROW()-5)</f>
        <v/>
      </c>
      <c r="B15" s="23" t="n"/>
      <c r="C15" s="24" t="n"/>
      <c r="D15" s="25" t="n"/>
      <c r="E15" s="25" t="n"/>
      <c r="F15" s="26" t="n"/>
      <c r="G15" s="20" t="n"/>
      <c r="H15" s="24" t="n"/>
      <c r="I15" s="24" t="n"/>
      <c r="J15" s="27">
        <f>IF(OR(N(C15)=0,N(D15)=0,N(E15)=0,N(F15)=0),"",ROUND(SQRT(2*C15*D15/(E15*F15)),0))</f>
        <v/>
      </c>
      <c r="K15" s="28">
        <f>IF(J15="","",C15/J15)</f>
        <v/>
      </c>
      <c r="L15" s="28">
        <f>IF(N(C15)=0,"",C15/$C$3)</f>
        <v/>
      </c>
      <c r="M15" s="27">
        <f>IF(L15="","",ROUNDUP(L15*G15+H15,0))</f>
        <v/>
      </c>
      <c r="N15" s="29">
        <f>IF(J15="","",C15/J15*D15+J15/2*E15*F15)</f>
        <v/>
      </c>
      <c r="O15" s="30">
        <f>IF(OR(M15="",I15=""),"",IF(I15&lt;=M15,"اطلب الآن","الرصيد كافٍ"))</f>
        <v/>
      </c>
    </row>
    <row r="16">
      <c r="A16" s="22">
        <f>IF(B16="","",ROW()-5)</f>
        <v/>
      </c>
      <c r="B16" s="23" t="n"/>
      <c r="C16" s="24" t="n"/>
      <c r="D16" s="25" t="n"/>
      <c r="E16" s="25" t="n"/>
      <c r="F16" s="26" t="n"/>
      <c r="G16" s="20" t="n"/>
      <c r="H16" s="24" t="n"/>
      <c r="I16" s="24" t="n"/>
      <c r="J16" s="27">
        <f>IF(OR(N(C16)=0,N(D16)=0,N(E16)=0,N(F16)=0),"",ROUND(SQRT(2*C16*D16/(E16*F16)),0))</f>
        <v/>
      </c>
      <c r="K16" s="28">
        <f>IF(J16="","",C16/J16)</f>
        <v/>
      </c>
      <c r="L16" s="28">
        <f>IF(N(C16)=0,"",C16/$C$3)</f>
        <v/>
      </c>
      <c r="M16" s="27">
        <f>IF(L16="","",ROUNDUP(L16*G16+H16,0))</f>
        <v/>
      </c>
      <c r="N16" s="29">
        <f>IF(J16="","",C16/J16*D16+J16/2*E16*F16)</f>
        <v/>
      </c>
      <c r="O16" s="30">
        <f>IF(OR(M16="",I16=""),"",IF(I16&lt;=M16,"اطلب الآن","الرصيد كافٍ"))</f>
        <v/>
      </c>
    </row>
    <row r="17">
      <c r="A17" s="22">
        <f>IF(B17="","",ROW()-5)</f>
        <v/>
      </c>
      <c r="B17" s="23" t="n"/>
      <c r="C17" s="24" t="n"/>
      <c r="D17" s="25" t="n"/>
      <c r="E17" s="25" t="n"/>
      <c r="F17" s="26" t="n"/>
      <c r="G17" s="20" t="n"/>
      <c r="H17" s="24" t="n"/>
      <c r="I17" s="24" t="n"/>
      <c r="J17" s="27">
        <f>IF(OR(N(C17)=0,N(D17)=0,N(E17)=0,N(F17)=0),"",ROUND(SQRT(2*C17*D17/(E17*F17)),0))</f>
        <v/>
      </c>
      <c r="K17" s="28">
        <f>IF(J17="","",C17/J17)</f>
        <v/>
      </c>
      <c r="L17" s="28">
        <f>IF(N(C17)=0,"",C17/$C$3)</f>
        <v/>
      </c>
      <c r="M17" s="27">
        <f>IF(L17="","",ROUNDUP(L17*G17+H17,0))</f>
        <v/>
      </c>
      <c r="N17" s="29">
        <f>IF(J17="","",C17/J17*D17+J17/2*E17*F17)</f>
        <v/>
      </c>
      <c r="O17" s="30">
        <f>IF(OR(M17="",I17=""),"",IF(I17&lt;=M17,"اطلب الآن","الرصيد كافٍ"))</f>
        <v/>
      </c>
    </row>
    <row r="18">
      <c r="A18" s="22">
        <f>IF(B18="","",ROW()-5)</f>
        <v/>
      </c>
      <c r="B18" s="23" t="n"/>
      <c r="C18" s="24" t="n"/>
      <c r="D18" s="25" t="n"/>
      <c r="E18" s="25" t="n"/>
      <c r="F18" s="26" t="n"/>
      <c r="G18" s="20" t="n"/>
      <c r="H18" s="24" t="n"/>
      <c r="I18" s="24" t="n"/>
      <c r="J18" s="27">
        <f>IF(OR(N(C18)=0,N(D18)=0,N(E18)=0,N(F18)=0),"",ROUND(SQRT(2*C18*D18/(E18*F18)),0))</f>
        <v/>
      </c>
      <c r="K18" s="28">
        <f>IF(J18="","",C18/J18)</f>
        <v/>
      </c>
      <c r="L18" s="28">
        <f>IF(N(C18)=0,"",C18/$C$3)</f>
        <v/>
      </c>
      <c r="M18" s="27">
        <f>IF(L18="","",ROUNDUP(L18*G18+H18,0))</f>
        <v/>
      </c>
      <c r="N18" s="29">
        <f>IF(J18="","",C18/J18*D18+J18/2*E18*F18)</f>
        <v/>
      </c>
      <c r="O18" s="30">
        <f>IF(OR(M18="",I18=""),"",IF(I18&lt;=M18,"اطلب الآن","الرصيد كافٍ"))</f>
        <v/>
      </c>
    </row>
    <row r="19">
      <c r="A19" s="22">
        <f>IF(B19="","",ROW()-5)</f>
        <v/>
      </c>
      <c r="B19" s="23" t="n"/>
      <c r="C19" s="24" t="n"/>
      <c r="D19" s="25" t="n"/>
      <c r="E19" s="25" t="n"/>
      <c r="F19" s="26" t="n"/>
      <c r="G19" s="20" t="n"/>
      <c r="H19" s="24" t="n"/>
      <c r="I19" s="24" t="n"/>
      <c r="J19" s="27">
        <f>IF(OR(N(C19)=0,N(D19)=0,N(E19)=0,N(F19)=0),"",ROUND(SQRT(2*C19*D19/(E19*F19)),0))</f>
        <v/>
      </c>
      <c r="K19" s="28">
        <f>IF(J19="","",C19/J19)</f>
        <v/>
      </c>
      <c r="L19" s="28">
        <f>IF(N(C19)=0,"",C19/$C$3)</f>
        <v/>
      </c>
      <c r="M19" s="27">
        <f>IF(L19="","",ROUNDUP(L19*G19+H19,0))</f>
        <v/>
      </c>
      <c r="N19" s="29">
        <f>IF(J19="","",C19/J19*D19+J19/2*E19*F19)</f>
        <v/>
      </c>
      <c r="O19" s="30">
        <f>IF(OR(M19="",I19=""),"",IF(I19&lt;=M19,"اطلب الآن","الرصيد كافٍ"))</f>
        <v/>
      </c>
    </row>
    <row r="20">
      <c r="A20" s="22">
        <f>IF(B20="","",ROW()-5)</f>
        <v/>
      </c>
      <c r="B20" s="23" t="n"/>
      <c r="C20" s="24" t="n"/>
      <c r="D20" s="25" t="n"/>
      <c r="E20" s="25" t="n"/>
      <c r="F20" s="26" t="n"/>
      <c r="G20" s="20" t="n"/>
      <c r="H20" s="24" t="n"/>
      <c r="I20" s="24" t="n"/>
      <c r="J20" s="27">
        <f>IF(OR(N(C20)=0,N(D20)=0,N(E20)=0,N(F20)=0),"",ROUND(SQRT(2*C20*D20/(E20*F20)),0))</f>
        <v/>
      </c>
      <c r="K20" s="28">
        <f>IF(J20="","",C20/J20)</f>
        <v/>
      </c>
      <c r="L20" s="28">
        <f>IF(N(C20)=0,"",C20/$C$3)</f>
        <v/>
      </c>
      <c r="M20" s="27">
        <f>IF(L20="","",ROUNDUP(L20*G20+H20,0))</f>
        <v/>
      </c>
      <c r="N20" s="29">
        <f>IF(J20="","",C20/J20*D20+J20/2*E20*F20)</f>
        <v/>
      </c>
      <c r="O20" s="30">
        <f>IF(OR(M20="",I20=""),"",IF(I20&lt;=M20,"اطلب الآن","الرصيد كافٍ"))</f>
        <v/>
      </c>
    </row>
    <row r="21">
      <c r="A21" s="22">
        <f>IF(B21="","",ROW()-5)</f>
        <v/>
      </c>
      <c r="B21" s="23" t="n"/>
      <c r="C21" s="24" t="n"/>
      <c r="D21" s="25" t="n"/>
      <c r="E21" s="25" t="n"/>
      <c r="F21" s="26" t="n"/>
      <c r="G21" s="20" t="n"/>
      <c r="H21" s="24" t="n"/>
      <c r="I21" s="24" t="n"/>
      <c r="J21" s="27">
        <f>IF(OR(N(C21)=0,N(D21)=0,N(E21)=0,N(F21)=0),"",ROUND(SQRT(2*C21*D21/(E21*F21)),0))</f>
        <v/>
      </c>
      <c r="K21" s="28">
        <f>IF(J21="","",C21/J21)</f>
        <v/>
      </c>
      <c r="L21" s="28">
        <f>IF(N(C21)=0,"",C21/$C$3)</f>
        <v/>
      </c>
      <c r="M21" s="27">
        <f>IF(L21="","",ROUNDUP(L21*G21+H21,0))</f>
        <v/>
      </c>
      <c r="N21" s="29">
        <f>IF(J21="","",C21/J21*D21+J21/2*E21*F21)</f>
        <v/>
      </c>
      <c r="O21" s="30">
        <f>IF(OR(M21="",I21=""),"",IF(I21&lt;=M21,"اطلب الآن","الرصيد كافٍ"))</f>
        <v/>
      </c>
    </row>
    <row r="22">
      <c r="A22" s="22">
        <f>IF(B22="","",ROW()-5)</f>
        <v/>
      </c>
      <c r="B22" s="23" t="n"/>
      <c r="C22" s="24" t="n"/>
      <c r="D22" s="25" t="n"/>
      <c r="E22" s="25" t="n"/>
      <c r="F22" s="26" t="n"/>
      <c r="G22" s="20" t="n"/>
      <c r="H22" s="24" t="n"/>
      <c r="I22" s="24" t="n"/>
      <c r="J22" s="27">
        <f>IF(OR(N(C22)=0,N(D22)=0,N(E22)=0,N(F22)=0),"",ROUND(SQRT(2*C22*D22/(E22*F22)),0))</f>
        <v/>
      </c>
      <c r="K22" s="28">
        <f>IF(J22="","",C22/J22)</f>
        <v/>
      </c>
      <c r="L22" s="28">
        <f>IF(N(C22)=0,"",C22/$C$3)</f>
        <v/>
      </c>
      <c r="M22" s="27">
        <f>IF(L22="","",ROUNDUP(L22*G22+H22,0))</f>
        <v/>
      </c>
      <c r="N22" s="29">
        <f>IF(J22="","",C22/J22*D22+J22/2*E22*F22)</f>
        <v/>
      </c>
      <c r="O22" s="30">
        <f>IF(OR(M22="",I22=""),"",IF(I22&lt;=M22,"اطلب الآن","الرصيد كافٍ"))</f>
        <v/>
      </c>
    </row>
    <row r="23">
      <c r="A23" s="22">
        <f>IF(B23="","",ROW()-5)</f>
        <v/>
      </c>
      <c r="B23" s="23" t="n"/>
      <c r="C23" s="24" t="n"/>
      <c r="D23" s="25" t="n"/>
      <c r="E23" s="25" t="n"/>
      <c r="F23" s="26" t="n"/>
      <c r="G23" s="20" t="n"/>
      <c r="H23" s="24" t="n"/>
      <c r="I23" s="24" t="n"/>
      <c r="J23" s="27">
        <f>IF(OR(N(C23)=0,N(D23)=0,N(E23)=0,N(F23)=0),"",ROUND(SQRT(2*C23*D23/(E23*F23)),0))</f>
        <v/>
      </c>
      <c r="K23" s="28">
        <f>IF(J23="","",C23/J23)</f>
        <v/>
      </c>
      <c r="L23" s="28">
        <f>IF(N(C23)=0,"",C23/$C$3)</f>
        <v/>
      </c>
      <c r="M23" s="27">
        <f>IF(L23="","",ROUNDUP(L23*G23+H23,0))</f>
        <v/>
      </c>
      <c r="N23" s="29">
        <f>IF(J23="","",C23/J23*D23+J23/2*E23*F23)</f>
        <v/>
      </c>
      <c r="O23" s="30">
        <f>IF(OR(M23="",I23=""),"",IF(I23&lt;=M23,"اطلب الآن","الرصيد كافٍ"))</f>
        <v/>
      </c>
    </row>
    <row r="24">
      <c r="A24" s="22">
        <f>IF(B24="","",ROW()-5)</f>
        <v/>
      </c>
      <c r="B24" s="23" t="n"/>
      <c r="C24" s="24" t="n"/>
      <c r="D24" s="25" t="n"/>
      <c r="E24" s="25" t="n"/>
      <c r="F24" s="26" t="n"/>
      <c r="G24" s="20" t="n"/>
      <c r="H24" s="24" t="n"/>
      <c r="I24" s="24" t="n"/>
      <c r="J24" s="27">
        <f>IF(OR(N(C24)=0,N(D24)=0,N(E24)=0,N(F24)=0),"",ROUND(SQRT(2*C24*D24/(E24*F24)),0))</f>
        <v/>
      </c>
      <c r="K24" s="28">
        <f>IF(J24="","",C24/J24)</f>
        <v/>
      </c>
      <c r="L24" s="28">
        <f>IF(N(C24)=0,"",C24/$C$3)</f>
        <v/>
      </c>
      <c r="M24" s="27">
        <f>IF(L24="","",ROUNDUP(L24*G24+H24,0))</f>
        <v/>
      </c>
      <c r="N24" s="29">
        <f>IF(J24="","",C24/J24*D24+J24/2*E24*F24)</f>
        <v/>
      </c>
      <c r="O24" s="30">
        <f>IF(OR(M24="",I24=""),"",IF(I24&lt;=M24,"اطلب الآن","الرصيد كافٍ"))</f>
        <v/>
      </c>
    </row>
    <row r="25">
      <c r="A25" s="22">
        <f>IF(B25="","",ROW()-5)</f>
        <v/>
      </c>
      <c r="B25" s="23" t="n"/>
      <c r="C25" s="24" t="n"/>
      <c r="D25" s="25" t="n"/>
      <c r="E25" s="25" t="n"/>
      <c r="F25" s="26" t="n"/>
      <c r="G25" s="20" t="n"/>
      <c r="H25" s="24" t="n"/>
      <c r="I25" s="24" t="n"/>
      <c r="J25" s="27">
        <f>IF(OR(N(C25)=0,N(D25)=0,N(E25)=0,N(F25)=0),"",ROUND(SQRT(2*C25*D25/(E25*F25)),0))</f>
        <v/>
      </c>
      <c r="K25" s="28">
        <f>IF(J25="","",C25/J25)</f>
        <v/>
      </c>
      <c r="L25" s="28">
        <f>IF(N(C25)=0,"",C25/$C$3)</f>
        <v/>
      </c>
      <c r="M25" s="27">
        <f>IF(L25="","",ROUNDUP(L25*G25+H25,0))</f>
        <v/>
      </c>
      <c r="N25" s="29">
        <f>IF(J25="","",C25/J25*D25+J25/2*E25*F25)</f>
        <v/>
      </c>
      <c r="O25" s="30">
        <f>IF(OR(M25="",I25=""),"",IF(I25&lt;=M25,"اطلب الآن","الرصيد كافٍ"))</f>
        <v/>
      </c>
    </row>
  </sheetData>
  <sheetProtection selectLockedCells="0" selectUnlockedCells="0" sheet="1" objects="0" insertRows="1" insertHyperlinks="1" autoFilter="0" scenarios="0" formatColumns="0" deleteColumns="1" insertColumns="1" pivotTables="1" deleteRows="1" formatCells="0" formatRows="0" sort="0"/>
  <mergeCells count="3">
    <mergeCell ref="A1:O1"/>
    <mergeCell ref="A3:B3"/>
    <mergeCell ref="A2:O2"/>
  </mergeCells>
  <conditionalFormatting sqref="O6:O25">
    <cfRule type="cellIs" priority="1" operator="equal" dxfId="0">
      <formula>"اطلب الآن"</formula>
    </cfRule>
    <cfRule type="cellIs" priority="2" operator="equal" dxfId="1">
      <formula>"الرصيد كافٍ"</formula>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D22"/>
  <sheetViews>
    <sheetView showGridLines="0" rightToLeft="1" workbookViewId="0">
      <selection activeCell="A1" sqref="A1"/>
    </sheetView>
  </sheetViews>
  <sheetFormatPr baseColWidth="8" defaultRowHeight="15"/>
  <cols>
    <col width="30" customWidth="1" min="1" max="1"/>
    <col width="16" customWidth="1" min="2" max="2"/>
    <col width="16" customWidth="1" min="3" max="3"/>
    <col width="16" customWidth="1" min="4" max="4"/>
  </cols>
  <sheetData>
    <row r="1" ht="30" customHeight="1">
      <c r="A1" s="15" t="inlineStr">
        <is>
          <t>منحنى تكلفة المخزون حول الكمية الاقتصادية</t>
        </is>
      </c>
      <c r="B1" s="16" t="n"/>
      <c r="C1" s="16" t="n"/>
      <c r="D1" s="16" t="n"/>
    </row>
    <row r="3">
      <c r="A3" s="18" t="inlineStr">
        <is>
          <t>رقم الصنف (م)</t>
        </is>
      </c>
      <c r="B3" s="20" t="n">
        <v>3</v>
      </c>
    </row>
    <row r="4">
      <c r="A4" s="31" t="inlineStr">
        <is>
          <t>الصنف</t>
        </is>
      </c>
      <c r="B4" s="30">
        <f>INDEX('الأصناف'!$B$6:$B$25,B3)</f>
        <v/>
      </c>
    </row>
    <row r="5">
      <c r="A5" s="31" t="inlineStr">
        <is>
          <t>الكمية الاقتصادية EOQ</t>
        </is>
      </c>
      <c r="B5" s="27">
        <f>INDEX('الأصناف'!$J$6:$J$25,B3)</f>
        <v/>
      </c>
    </row>
    <row r="6">
      <c r="A6" s="31" t="inlineStr">
        <is>
          <t>الطلب السنوي</t>
        </is>
      </c>
      <c r="B6" s="27">
        <f>INDEX('الأصناف'!$C$6:$C$25,B3)</f>
        <v/>
      </c>
    </row>
    <row r="7">
      <c r="A7" s="31" t="inlineStr">
        <is>
          <t>تكلفة إصدار الطلبية</t>
        </is>
      </c>
      <c r="B7" s="29">
        <f>INDEX('الأصناف'!$D$6:$D$25,B3)</f>
        <v/>
      </c>
    </row>
    <row r="8">
      <c r="A8" s="31" t="inlineStr">
        <is>
          <t>تكلفة الاحتفاظ بالوحدة سنويًا</t>
        </is>
      </c>
      <c r="B8" s="29">
        <f>INDEX('الأصناف'!$E$6:$E$25,B3)*INDEX('الأصناف'!$F$6:$F$25,B3)</f>
        <v/>
      </c>
    </row>
    <row r="10" ht="30" customHeight="1">
      <c r="A10" s="21" t="inlineStr">
        <is>
          <t>كمية الطلبية</t>
        </is>
      </c>
      <c r="B10" s="21" t="inlineStr">
        <is>
          <t>تكلفة إصدار الطلبيات</t>
        </is>
      </c>
      <c r="C10" s="21" t="inlineStr">
        <is>
          <t>تكلفة الاحتفاظ</t>
        </is>
      </c>
      <c r="D10" s="21" t="inlineStr">
        <is>
          <t>التكلفة الكلية</t>
        </is>
      </c>
    </row>
    <row r="11">
      <c r="A11" s="27">
        <f>ROUND($B$5*0.25,0)</f>
        <v/>
      </c>
      <c r="B11" s="29">
        <f>$B$6/A11*$B$7</f>
        <v/>
      </c>
      <c r="C11" s="29">
        <f>A11/2*$B$8</f>
        <v/>
      </c>
      <c r="D11" s="29">
        <f>B11+C11</f>
        <v/>
      </c>
    </row>
    <row r="12">
      <c r="A12" s="27">
        <f>ROUND($B$5*0.4,0)</f>
        <v/>
      </c>
      <c r="B12" s="29">
        <f>$B$6/A12*$B$7</f>
        <v/>
      </c>
      <c r="C12" s="29">
        <f>A12/2*$B$8</f>
        <v/>
      </c>
      <c r="D12" s="29">
        <f>B12+C12</f>
        <v/>
      </c>
    </row>
    <row r="13">
      <c r="A13" s="27">
        <f>ROUND($B$5*0.5,0)</f>
        <v/>
      </c>
      <c r="B13" s="29">
        <f>$B$6/A13*$B$7</f>
        <v/>
      </c>
      <c r="C13" s="29">
        <f>A13/2*$B$8</f>
        <v/>
      </c>
      <c r="D13" s="29">
        <f>B13+C13</f>
        <v/>
      </c>
    </row>
    <row r="14">
      <c r="A14" s="27">
        <f>ROUND($B$5*0.6,0)</f>
        <v/>
      </c>
      <c r="B14" s="29">
        <f>$B$6/A14*$B$7</f>
        <v/>
      </c>
      <c r="C14" s="29">
        <f>A14/2*$B$8</f>
        <v/>
      </c>
      <c r="D14" s="29">
        <f>B14+C14</f>
        <v/>
      </c>
    </row>
    <row r="15">
      <c r="A15" s="27">
        <f>ROUND($B$5*0.75,0)</f>
        <v/>
      </c>
      <c r="B15" s="29">
        <f>$B$6/A15*$B$7</f>
        <v/>
      </c>
      <c r="C15" s="29">
        <f>A15/2*$B$8</f>
        <v/>
      </c>
      <c r="D15" s="29">
        <f>B15+C15</f>
        <v/>
      </c>
    </row>
    <row r="16">
      <c r="A16" s="27">
        <f>ROUND($B$5*0.9,0)</f>
        <v/>
      </c>
      <c r="B16" s="29">
        <f>$B$6/A16*$B$7</f>
        <v/>
      </c>
      <c r="C16" s="29">
        <f>A16/2*$B$8</f>
        <v/>
      </c>
      <c r="D16" s="29">
        <f>B16+C16</f>
        <v/>
      </c>
    </row>
    <row r="17">
      <c r="A17" s="27">
        <f>ROUND($B$5*1,0)</f>
        <v/>
      </c>
      <c r="B17" s="29">
        <f>$B$6/A17*$B$7</f>
        <v/>
      </c>
      <c r="C17" s="29">
        <f>A17/2*$B$8</f>
        <v/>
      </c>
      <c r="D17" s="32">
        <f>B17+C17</f>
        <v/>
      </c>
    </row>
    <row r="18">
      <c r="A18" s="27">
        <f>ROUND($B$5*1.15,0)</f>
        <v/>
      </c>
      <c r="B18" s="29">
        <f>$B$6/A18*$B$7</f>
        <v/>
      </c>
      <c r="C18" s="29">
        <f>A18/2*$B$8</f>
        <v/>
      </c>
      <c r="D18" s="29">
        <f>B18+C18</f>
        <v/>
      </c>
    </row>
    <row r="19">
      <c r="A19" s="27">
        <f>ROUND($B$5*1.3,0)</f>
        <v/>
      </c>
      <c r="B19" s="29">
        <f>$B$6/A19*$B$7</f>
        <v/>
      </c>
      <c r="C19" s="29">
        <f>A19/2*$B$8</f>
        <v/>
      </c>
      <c r="D19" s="29">
        <f>B19+C19</f>
        <v/>
      </c>
    </row>
    <row r="20">
      <c r="A20" s="27">
        <f>ROUND($B$5*1.5,0)</f>
        <v/>
      </c>
      <c r="B20" s="29">
        <f>$B$6/A20*$B$7</f>
        <v/>
      </c>
      <c r="C20" s="29">
        <f>A20/2*$B$8</f>
        <v/>
      </c>
      <c r="D20" s="29">
        <f>B20+C20</f>
        <v/>
      </c>
    </row>
    <row r="21">
      <c r="A21" s="27">
        <f>ROUND($B$5*1.75,0)</f>
        <v/>
      </c>
      <c r="B21" s="29">
        <f>$B$6/A21*$B$7</f>
        <v/>
      </c>
      <c r="C21" s="29">
        <f>A21/2*$B$8</f>
        <v/>
      </c>
      <c r="D21" s="29">
        <f>B21+C21</f>
        <v/>
      </c>
    </row>
    <row r="22">
      <c r="A22" s="27">
        <f>ROUND($B$5*2,0)</f>
        <v/>
      </c>
      <c r="B22" s="29">
        <f>$B$6/A22*$B$7</f>
        <v/>
      </c>
      <c r="C22" s="29">
        <f>A22/2*$B$8</f>
        <v/>
      </c>
      <c r="D22" s="29">
        <f>B22+C22</f>
        <v/>
      </c>
    </row>
  </sheetData>
  <sheetProtection selectLockedCells="0" selectUnlockedCells="0" sheet="1" objects="0" insertRows="1" insertHyperlinks="1" autoFilter="0" scenarios="0" formatColumns="0" deleteColumns="1" insertColumns="1" pivotTables="1" deleteRows="1" formatCells="0" formatRows="0" sort="0"/>
  <mergeCells count="1">
    <mergeCell ref="A1:D1"/>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2026-10-28T12:43:28Z</dcterms:created>
  <dcterms:modified xmlns:dcterms="http://purl.org/dc/terms/" xmlns:xsi="http://www.w3.org/2001/XMLSchema-instance" xsi:type="dcterms:W3CDTF">2026-10-28T12:43:28Z</dcterms:modified>
</cp:coreProperties>
</file>