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فواتير" sheetId="3" state="visible" r:id="rId3"/>
    <sheet xmlns:r="http://schemas.openxmlformats.org/officeDocument/2006/relationships" name="الجدول الأسبوعي" sheetId="4" state="visible" r:id="rId4"/>
  </sheets>
  <definedNames>
    <definedName name="_xlnm.Print_Area" localSheetId="2">'الفواتير'!$A$1:$N$46</definedName>
    <definedName name="_xlnm.Print_Area" localSheetId="3">'الجدول الأسبوعي'!$A$1:$G$38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;[Red]-#,##0"/>
    <numFmt numFmtId="167" formatCode="#,##0.00;[Red]-#,##0.00"/>
    <numFmt numFmtId="168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168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center" vertical="center"/>
    </xf>
    <xf numFmtId="0" fontId="16" fillId="5" borderId="6" pivotButton="0" quotePrefix="0" xfId="0"/>
    <xf numFmtId="0" fontId="16" fillId="5" borderId="6" applyAlignment="1" pivotButton="0" quotePrefix="0" xfId="0">
      <alignment horizontal="right" vertical="center" wrapText="1"/>
    </xf>
    <xf numFmtId="167" fontId="16" fillId="5" borderId="6" applyAlignment="1" pivotButton="0" quotePrefix="0" xfId="0">
      <alignment horizontal="center" vertical="center"/>
    </xf>
    <xf numFmtId="0" fontId="0" fillId="0" borderId="5" applyProtection="1" pivotButton="0" quotePrefix="0" xfId="0">
      <protection locked="0" hidden="0"/>
    </xf>
    <xf numFmtId="0" fontId="10" fillId="0" borderId="2" applyAlignment="1" pivotButton="0" quotePrefix="0" xfId="0">
      <alignment horizontal="right" vertical="center" wrapText="1"/>
    </xf>
    <xf numFmtId="167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14213D"/>
      </font>
      <fill>
        <patternFill patternType="solid">
          <fgColor rgb="00DDE5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المستحق للموردين في كل فترة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'الجدول الأسبوعي'!D5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'الجدول الأسبوعي'!$A$6:$A$15</f>
            </numRef>
          </cat>
          <val>
            <numRef>
              <f>'الجدول الأسبوعي'!$D$6:$D$15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جدول سداد الموردين الأسبوعي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يرتب فواتير الموردين المفتوحة حسب تاريخ استحقاقها في أسابيع (متأخرة، ثم الأسبوع 1 حتى 8، ثم بعد ذلك)، ويبين خصومات السداد المبكر المتاحة، ثم يقارن المستحق أسبوعيًا بالنقدية المتاحة والمتحصلات المتوقعة ليظهر العجز قبل حدوثه.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بداية الجدول (أول يوم في الأسبوع الأول) أعلى ورقة «الفواتير».</t>
        </is>
      </c>
    </row>
    <row r="8" ht="34" customHeight="1">
      <c r="A8" s="11" t="inlineStr">
        <is>
          <t>•</t>
        </is>
      </c>
      <c r="B8" s="12" t="inlineStr">
        <is>
          <t>سجّل كل فاتورة مورد: الاسم والرقم والتاريخ ومدة الائتمان والقيمة والمسدد، وشروط خصم السداد المبكر إن وجدت (مثل 2% خلال 10 أيام).</t>
        </is>
      </c>
    </row>
    <row r="9" ht="34" customHeight="1">
      <c r="A9" s="11" t="inlineStr">
        <is>
          <t>•</t>
        </is>
      </c>
      <c r="B9" s="12" t="inlineStr">
        <is>
          <t>في ورقة «الجدول الأسبوعي» اكتب رصيد النقدية الحالي والمتحصلات المتوقعة كل أسبوع؛ يظهر الرصيد بعد السداد والأسابيع التي فيها عجز.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خصم 2% للسداد خلال 10 أيام بدل 60 يومًا يعادل عائدًا سنويًا يقارب 15%؛ استغله إذا توفرت النقدية. عند العجز رتب الأولوية: الموردون الحرجون للتشغيل أولًا، ثم تفاوض على تأجيل الباقي.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46"/>
  <sheetViews>
    <sheetView showGridLines="0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0" customWidth="1" min="3" max="3"/>
    <col width="11" customWidth="1" min="4" max="4"/>
    <col width="9" customWidth="1" min="5" max="5"/>
    <col width="11" customWidth="1" min="6" max="6"/>
    <col width="12" customWidth="1" min="7" max="7"/>
    <col width="12" customWidth="1" min="8" max="8"/>
    <col width="12" customWidth="1" min="9" max="9"/>
    <col width="9" customWidth="1" min="10" max="10"/>
    <col width="8" customWidth="1" min="11" max="11"/>
    <col width="11" customWidth="1" min="12" max="12"/>
    <col width="11" customWidth="1" min="13" max="13"/>
    <col width="14" customWidth="1" min="14" max="14"/>
  </cols>
  <sheetData>
    <row r="1" ht="30" customHeight="1">
      <c r="A1" s="15" t="inlineStr">
        <is>
          <t>فواتير الموردين المفتوحة وتواريخ السداد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</row>
    <row r="2" ht="30" customHeight="1">
      <c r="A2" s="17" t="inlineStr">
        <is>
          <t>الخلايا الصفراء للإدخال. فترة السداد تُحسب من بداية الجدول.</t>
        </is>
      </c>
    </row>
    <row r="3">
      <c r="A3" s="18" t="inlineStr">
        <is>
          <t>بداية الجدول</t>
        </is>
      </c>
      <c r="B3" s="19" t="n"/>
      <c r="C3" s="20" t="n">
        <v>46328</v>
      </c>
    </row>
    <row r="5" ht="44" customHeight="1">
      <c r="A5" s="21" t="inlineStr">
        <is>
          <t>م</t>
        </is>
      </c>
      <c r="B5" s="21" t="inlineStr">
        <is>
          <t>المورد</t>
        </is>
      </c>
      <c r="C5" s="21" t="inlineStr">
        <is>
          <t>رقم الفاتورة</t>
        </is>
      </c>
      <c r="D5" s="21" t="inlineStr">
        <is>
          <t>تاريخ الفاتورة</t>
        </is>
      </c>
      <c r="E5" s="21" t="inlineStr">
        <is>
          <t>مدة الائتمان (يوم)</t>
        </is>
      </c>
      <c r="F5" s="21" t="inlineStr">
        <is>
          <t>تاريخ الاستحقاق</t>
        </is>
      </c>
      <c r="G5" s="21" t="inlineStr">
        <is>
          <t>القيمة</t>
        </is>
      </c>
      <c r="H5" s="21" t="inlineStr">
        <is>
          <t>المسدد</t>
        </is>
      </c>
      <c r="I5" s="21" t="inlineStr">
        <is>
          <t>المتبقي</t>
        </is>
      </c>
      <c r="J5" s="21" t="inlineStr">
        <is>
          <t>خصم مبكر %</t>
        </is>
      </c>
      <c r="K5" s="21" t="inlineStr">
        <is>
          <t>أيام الخصم</t>
        </is>
      </c>
      <c r="L5" s="21" t="inlineStr">
        <is>
          <t>آخر موعد للخصم</t>
        </is>
      </c>
      <c r="M5" s="21" t="inlineStr">
        <is>
          <t>الخصم المتاح</t>
        </is>
      </c>
      <c r="N5" s="21" t="inlineStr">
        <is>
          <t>فترة السداد</t>
        </is>
      </c>
    </row>
    <row r="6">
      <c r="A6" s="22">
        <f>IF(B6="","",ROW()-5)</f>
        <v/>
      </c>
      <c r="B6" s="23" t="inlineStr">
        <is>
          <t>مصنع الورق الحديث</t>
        </is>
      </c>
      <c r="C6" s="24" t="inlineStr">
        <is>
          <t>F-2231</t>
        </is>
      </c>
      <c r="D6" s="20" t="n">
        <v>46275</v>
      </c>
      <c r="E6" s="25" t="n">
        <v>45</v>
      </c>
      <c r="F6" s="26">
        <f>IF(OR(B6="",D6=""),"",D6+N(E6))</f>
        <v/>
      </c>
      <c r="G6" s="27" t="n">
        <v>86500</v>
      </c>
      <c r="H6" s="27" t="n">
        <v>30000</v>
      </c>
      <c r="I6" s="28">
        <f>IF(B6="","",N(G6)-N(H6))</f>
        <v/>
      </c>
      <c r="J6" s="29" t="n"/>
      <c r="K6" s="25" t="n"/>
      <c r="L6" s="26">
        <f>IF(OR(B6="",N(J6)=0),"",D6+N(K6))</f>
        <v/>
      </c>
      <c r="M6" s="28">
        <f>IF(B6="","",IF(L6="",0,IF(AND(L6&gt;=$C$3,I6&gt;0),ROUND(I6*J6,2),0)))</f>
        <v/>
      </c>
      <c r="N6" s="30">
        <f>IF(OR(B6="",F6=""),"",IF(I6&lt;=0,"مسددة",IF(F6&lt;$C$3,"متأخرة",IF(F6-$C$3&gt;=56,"بعد 8 أسابيع","الأسبوع "&amp;(INT((F6-$C$3)/7)+1)))))</f>
        <v/>
      </c>
    </row>
    <row r="7">
      <c r="A7" s="22">
        <f>IF(B7="","",ROW()-5)</f>
        <v/>
      </c>
      <c r="B7" s="23" t="inlineStr">
        <is>
          <t>شركة البلاستيك المتحدة</t>
        </is>
      </c>
      <c r="C7" s="24" t="inlineStr">
        <is>
          <t>PL-0912</t>
        </is>
      </c>
      <c r="D7" s="20" t="n">
        <v>46293</v>
      </c>
      <c r="E7" s="25" t="n">
        <v>30</v>
      </c>
      <c r="F7" s="26">
        <f>IF(OR(B7="",D7=""),"",D7+N(E7))</f>
        <v/>
      </c>
      <c r="G7" s="27" t="n">
        <v>42300</v>
      </c>
      <c r="H7" s="27" t="n">
        <v>0</v>
      </c>
      <c r="I7" s="28">
        <f>IF(B7="","",N(G7)-N(H7))</f>
        <v/>
      </c>
      <c r="J7" s="29" t="n"/>
      <c r="K7" s="25" t="n"/>
      <c r="L7" s="26">
        <f>IF(OR(B7="",N(J7)=0),"",D7+N(K7))</f>
        <v/>
      </c>
      <c r="M7" s="28">
        <f>IF(B7="","",IF(L7="",0,IF(AND(L7&gt;=$C$3,I7&gt;0),ROUND(I7*J7,2),0)))</f>
        <v/>
      </c>
      <c r="N7" s="30">
        <f>IF(OR(B7="",F7=""),"",IF(I7&lt;=0,"مسددة",IF(F7&lt;$C$3,"متأخرة",IF(F7-$C$3&gt;=56,"بعد 8 أسابيع","الأسبوع "&amp;(INT((F7-$C$3)/7)+1)))))</f>
        <v/>
      </c>
    </row>
    <row r="8">
      <c r="A8" s="22">
        <f>IF(B8="","",ROW()-5)</f>
        <v/>
      </c>
      <c r="B8" s="23" t="inlineStr">
        <is>
          <t>مؤسسة النقل السريع</t>
        </is>
      </c>
      <c r="C8" s="24" t="inlineStr">
        <is>
          <t>T-554</t>
        </is>
      </c>
      <c r="D8" s="20" t="n">
        <v>46300</v>
      </c>
      <c r="E8" s="25" t="n">
        <v>30</v>
      </c>
      <c r="F8" s="26">
        <f>IF(OR(B8="",D8=""),"",D8+N(E8))</f>
        <v/>
      </c>
      <c r="G8" s="27" t="n">
        <v>18750</v>
      </c>
      <c r="H8" s="27" t="n">
        <v>0</v>
      </c>
      <c r="I8" s="28">
        <f>IF(B8="","",N(G8)-N(H8))</f>
        <v/>
      </c>
      <c r="J8" s="29" t="n"/>
      <c r="K8" s="25" t="n"/>
      <c r="L8" s="26">
        <f>IF(OR(B8="",N(J8)=0),"",D8+N(K8))</f>
        <v/>
      </c>
      <c r="M8" s="28">
        <f>IF(B8="","",IF(L8="",0,IF(AND(L8&gt;=$C$3,I8&gt;0),ROUND(I8*J8,2),0)))</f>
        <v/>
      </c>
      <c r="N8" s="30">
        <f>IF(OR(B8="",F8=""),"",IF(I8&lt;=0,"مسددة",IF(F8&lt;$C$3,"متأخرة",IF(F8-$C$3&gt;=56,"بعد 8 أسابيع","الأسبوع "&amp;(INT((F8-$C$3)/7)+1)))))</f>
        <v/>
      </c>
    </row>
    <row r="9">
      <c r="A9" s="22">
        <f>IF(B9="","",ROW()-5)</f>
        <v/>
      </c>
      <c r="B9" s="23" t="inlineStr">
        <is>
          <t>شركة الكيماويات الوطنية</t>
        </is>
      </c>
      <c r="C9" s="24" t="inlineStr">
        <is>
          <t>CH-7781</t>
        </is>
      </c>
      <c r="D9" s="20" t="n">
        <v>46307</v>
      </c>
      <c r="E9" s="25" t="n">
        <v>60</v>
      </c>
      <c r="F9" s="26">
        <f>IF(OR(B9="",D9=""),"",D9+N(E9))</f>
        <v/>
      </c>
      <c r="G9" s="27" t="n">
        <v>124000</v>
      </c>
      <c r="H9" s="27" t="n">
        <v>0</v>
      </c>
      <c r="I9" s="28">
        <f>IF(B9="","",N(G9)-N(H9))</f>
        <v/>
      </c>
      <c r="J9" s="29" t="n">
        <v>0.02</v>
      </c>
      <c r="K9" s="25" t="n">
        <v>10</v>
      </c>
      <c r="L9" s="26">
        <f>IF(OR(B9="",N(J9)=0),"",D9+N(K9))</f>
        <v/>
      </c>
      <c r="M9" s="28">
        <f>IF(B9="","",IF(L9="",0,IF(AND(L9&gt;=$C$3,I9&gt;0),ROUND(I9*J9,2),0)))</f>
        <v/>
      </c>
      <c r="N9" s="30">
        <f>IF(OR(B9="",F9=""),"",IF(I9&lt;=0,"مسددة",IF(F9&lt;$C$3,"متأخرة",IF(F9-$C$3&gt;=56,"بعد 8 أسابيع","الأسبوع "&amp;(INT((F9-$C$3)/7)+1)))))</f>
        <v/>
      </c>
    </row>
    <row r="10">
      <c r="A10" s="22">
        <f>IF(B10="","",ROW()-5)</f>
        <v/>
      </c>
      <c r="B10" s="23" t="inlineStr">
        <is>
          <t>مصنع الكرتون المصري</t>
        </is>
      </c>
      <c r="C10" s="24" t="inlineStr">
        <is>
          <t>K-3390</t>
        </is>
      </c>
      <c r="D10" s="20" t="n">
        <v>46310</v>
      </c>
      <c r="E10" s="25" t="n">
        <v>30</v>
      </c>
      <c r="F10" s="26">
        <f>IF(OR(B10="",D10=""),"",D10+N(E10))</f>
        <v/>
      </c>
      <c r="G10" s="27" t="n">
        <v>36800</v>
      </c>
      <c r="H10" s="27" t="n">
        <v>0</v>
      </c>
      <c r="I10" s="28">
        <f>IF(B10="","",N(G10)-N(H10))</f>
        <v/>
      </c>
      <c r="J10" s="29" t="n"/>
      <c r="K10" s="25" t="n"/>
      <c r="L10" s="26">
        <f>IF(OR(B10="",N(J10)=0),"",D10+N(K10))</f>
        <v/>
      </c>
      <c r="M10" s="28">
        <f>IF(B10="","",IF(L10="",0,IF(AND(L10&gt;=$C$3,I10&gt;0),ROUND(I10*J10,2),0)))</f>
        <v/>
      </c>
      <c r="N10" s="30">
        <f>IF(OR(B10="",F10=""),"",IF(I10&lt;=0,"مسددة",IF(F10&lt;$C$3,"متأخرة",IF(F10-$C$3&gt;=56,"بعد 8 أسابيع","الأسبوع "&amp;(INT((F10-$C$3)/7)+1)))))</f>
        <v/>
      </c>
    </row>
    <row r="11">
      <c r="A11" s="22">
        <f>IF(B11="","",ROW()-5)</f>
        <v/>
      </c>
      <c r="B11" s="23" t="inlineStr">
        <is>
          <t>شركة الأحبار الدولية</t>
        </is>
      </c>
      <c r="C11" s="24" t="inlineStr">
        <is>
          <t>IN-118</t>
        </is>
      </c>
      <c r="D11" s="20" t="n">
        <v>46315</v>
      </c>
      <c r="E11" s="25" t="n">
        <v>45</v>
      </c>
      <c r="F11" s="26">
        <f>IF(OR(B11="",D11=""),"",D11+N(E11))</f>
        <v/>
      </c>
      <c r="G11" s="27" t="n">
        <v>57200</v>
      </c>
      <c r="H11" s="27" t="n">
        <v>0</v>
      </c>
      <c r="I11" s="28">
        <f>IF(B11="","",N(G11)-N(H11))</f>
        <v/>
      </c>
      <c r="J11" s="29" t="n">
        <v>0.015</v>
      </c>
      <c r="K11" s="25" t="n">
        <v>15</v>
      </c>
      <c r="L11" s="26">
        <f>IF(OR(B11="",N(J11)=0),"",D11+N(K11))</f>
        <v/>
      </c>
      <c r="M11" s="28">
        <f>IF(B11="","",IF(L11="",0,IF(AND(L11&gt;=$C$3,I11&gt;0),ROUND(I11*J11,2),0)))</f>
        <v/>
      </c>
      <c r="N11" s="30">
        <f>IF(OR(B11="",F11=""),"",IF(I11&lt;=0,"مسددة",IF(F11&lt;$C$3,"متأخرة",IF(F11-$C$3&gt;=56,"بعد 8 أسابيع","الأسبوع "&amp;(INT((F11-$C$3)/7)+1)))))</f>
        <v/>
      </c>
    </row>
    <row r="12">
      <c r="A12" s="22">
        <f>IF(B12="","",ROW()-5)</f>
        <v/>
      </c>
      <c r="B12" s="23" t="inlineStr">
        <is>
          <t>مصنع الورق الحديث</t>
        </is>
      </c>
      <c r="C12" s="24" t="inlineStr">
        <is>
          <t>F-2290</t>
        </is>
      </c>
      <c r="D12" s="20" t="n">
        <v>46317</v>
      </c>
      <c r="E12" s="25" t="n">
        <v>45</v>
      </c>
      <c r="F12" s="26">
        <f>IF(OR(B12="",D12=""),"",D12+N(E12))</f>
        <v/>
      </c>
      <c r="G12" s="27" t="n">
        <v>91400</v>
      </c>
      <c r="H12" s="27" t="n">
        <v>0</v>
      </c>
      <c r="I12" s="28">
        <f>IF(B12="","",N(G12)-N(H12))</f>
        <v/>
      </c>
      <c r="J12" s="29" t="n"/>
      <c r="K12" s="25" t="n"/>
      <c r="L12" s="26">
        <f>IF(OR(B12="",N(J12)=0),"",D12+N(K12))</f>
        <v/>
      </c>
      <c r="M12" s="28">
        <f>IF(B12="","",IF(L12="",0,IF(AND(L12&gt;=$C$3,I12&gt;0),ROUND(I12*J12,2),0)))</f>
        <v/>
      </c>
      <c r="N12" s="30">
        <f>IF(OR(B12="",F12=""),"",IF(I12&lt;=0,"مسددة",IF(F12&lt;$C$3,"متأخرة",IF(F12-$C$3&gt;=56,"بعد 8 أسابيع","الأسبوع "&amp;(INT((F12-$C$3)/7)+1)))))</f>
        <v/>
      </c>
    </row>
    <row r="13">
      <c r="A13" s="22">
        <f>IF(B13="","",ROW()-5)</f>
        <v/>
      </c>
      <c r="B13" s="23" t="inlineStr">
        <is>
          <t>شركة الصيانة الفنية</t>
        </is>
      </c>
      <c r="C13" s="24" t="inlineStr">
        <is>
          <t>M-076</t>
        </is>
      </c>
      <c r="D13" s="20" t="n">
        <v>46320</v>
      </c>
      <c r="E13" s="25" t="n">
        <v>15</v>
      </c>
      <c r="F13" s="26">
        <f>IF(OR(B13="",D13=""),"",D13+N(E13))</f>
        <v/>
      </c>
      <c r="G13" s="27" t="n">
        <v>9600</v>
      </c>
      <c r="H13" s="27" t="n">
        <v>0</v>
      </c>
      <c r="I13" s="28">
        <f>IF(B13="","",N(G13)-N(H13))</f>
        <v/>
      </c>
      <c r="J13" s="29" t="n"/>
      <c r="K13" s="25" t="n"/>
      <c r="L13" s="26">
        <f>IF(OR(B13="",N(J13)=0),"",D13+N(K13))</f>
        <v/>
      </c>
      <c r="M13" s="28">
        <f>IF(B13="","",IF(L13="",0,IF(AND(L13&gt;=$C$3,I13&gt;0),ROUND(I13*J13,2),0)))</f>
        <v/>
      </c>
      <c r="N13" s="30">
        <f>IF(OR(B13="",F13=""),"",IF(I13&lt;=0,"مسددة",IF(F13&lt;$C$3,"متأخرة",IF(F13-$C$3&gt;=56,"بعد 8 أسابيع","الأسبوع "&amp;(INT((F13-$C$3)/7)+1)))))</f>
        <v/>
      </c>
    </row>
    <row r="14">
      <c r="A14" s="22">
        <f>IF(B14="","",ROW()-5)</f>
        <v/>
      </c>
      <c r="B14" s="23" t="inlineStr">
        <is>
          <t>شركة البلاستيك المتحدة</t>
        </is>
      </c>
      <c r="C14" s="24" t="inlineStr">
        <is>
          <t>PL-0957</t>
        </is>
      </c>
      <c r="D14" s="20" t="n">
        <v>46322</v>
      </c>
      <c r="E14" s="25" t="n">
        <v>30</v>
      </c>
      <c r="F14" s="26">
        <f>IF(OR(B14="",D14=""),"",D14+N(E14))</f>
        <v/>
      </c>
      <c r="G14" s="27" t="n">
        <v>38900</v>
      </c>
      <c r="H14" s="27" t="n">
        <v>0</v>
      </c>
      <c r="I14" s="28">
        <f>IF(B14="","",N(G14)-N(H14))</f>
        <v/>
      </c>
      <c r="J14" s="29" t="n">
        <v>0.01</v>
      </c>
      <c r="K14" s="25" t="n">
        <v>7</v>
      </c>
      <c r="L14" s="26">
        <f>IF(OR(B14="",N(J14)=0),"",D14+N(K14))</f>
        <v/>
      </c>
      <c r="M14" s="28">
        <f>IF(B14="","",IF(L14="",0,IF(AND(L14&gt;=$C$3,I14&gt;0),ROUND(I14*J14,2),0)))</f>
        <v/>
      </c>
      <c r="N14" s="30">
        <f>IF(OR(B14="",F14=""),"",IF(I14&lt;=0,"مسددة",IF(F14&lt;$C$3,"متأخرة",IF(F14-$C$3&gt;=56,"بعد 8 أسابيع","الأسبوع "&amp;(INT((F14-$C$3)/7)+1)))))</f>
        <v/>
      </c>
    </row>
    <row r="15">
      <c r="A15" s="22">
        <f>IF(B15="","",ROW()-5)</f>
        <v/>
      </c>
      <c r="B15" s="23" t="inlineStr">
        <is>
          <t>شركة الكهرباء</t>
        </is>
      </c>
      <c r="C15" s="24" t="inlineStr">
        <is>
          <t>EL-10</t>
        </is>
      </c>
      <c r="D15" s="20" t="n">
        <v>46325</v>
      </c>
      <c r="E15" s="25" t="n">
        <v>14</v>
      </c>
      <c r="F15" s="26">
        <f>IF(OR(B15="",D15=""),"",D15+N(E15))</f>
        <v/>
      </c>
      <c r="G15" s="27" t="n">
        <v>15400</v>
      </c>
      <c r="H15" s="27" t="n">
        <v>0</v>
      </c>
      <c r="I15" s="28">
        <f>IF(B15="","",N(G15)-N(H15))</f>
        <v/>
      </c>
      <c r="J15" s="29" t="n"/>
      <c r="K15" s="25" t="n"/>
      <c r="L15" s="26">
        <f>IF(OR(B15="",N(J15)=0),"",D15+N(K15))</f>
        <v/>
      </c>
      <c r="M15" s="28">
        <f>IF(B15="","",IF(L15="",0,IF(AND(L15&gt;=$C$3,I15&gt;0),ROUND(I15*J15,2),0)))</f>
        <v/>
      </c>
      <c r="N15" s="30">
        <f>IF(OR(B15="",F15=""),"",IF(I15&lt;=0,"مسددة",IF(F15&lt;$C$3,"متأخرة",IF(F15-$C$3&gt;=56,"بعد 8 أسابيع","الأسبوع "&amp;(INT((F15-$C$3)/7)+1)))))</f>
        <v/>
      </c>
    </row>
    <row r="16">
      <c r="A16" s="22">
        <f>IF(B16="","",ROW()-5)</f>
        <v/>
      </c>
      <c r="B16" s="23" t="inlineStr">
        <is>
          <t>مؤسسة النقل السريع</t>
        </is>
      </c>
      <c r="C16" s="24" t="inlineStr">
        <is>
          <t>T-571</t>
        </is>
      </c>
      <c r="D16" s="20" t="n">
        <v>46327</v>
      </c>
      <c r="E16" s="25" t="n">
        <v>30</v>
      </c>
      <c r="F16" s="26">
        <f>IF(OR(B16="",D16=""),"",D16+N(E16))</f>
        <v/>
      </c>
      <c r="G16" s="27" t="n">
        <v>21300</v>
      </c>
      <c r="H16" s="27" t="n">
        <v>0</v>
      </c>
      <c r="I16" s="28">
        <f>IF(B16="","",N(G16)-N(H16))</f>
        <v/>
      </c>
      <c r="J16" s="29" t="n"/>
      <c r="K16" s="25" t="n"/>
      <c r="L16" s="26">
        <f>IF(OR(B16="",N(J16)=0),"",D16+N(K16))</f>
        <v/>
      </c>
      <c r="M16" s="28">
        <f>IF(B16="","",IF(L16="",0,IF(AND(L16&gt;=$C$3,I16&gt;0),ROUND(I16*J16,2),0)))</f>
        <v/>
      </c>
      <c r="N16" s="30">
        <f>IF(OR(B16="",F16=""),"",IF(I16&lt;=0,"مسددة",IF(F16&lt;$C$3,"متأخرة",IF(F16-$C$3&gt;=56,"بعد 8 أسابيع","الأسبوع "&amp;(INT((F16-$C$3)/7)+1)))))</f>
        <v/>
      </c>
    </row>
    <row r="17">
      <c r="A17" s="22">
        <f>IF(B17="","",ROW()-5)</f>
        <v/>
      </c>
      <c r="B17" s="23" t="inlineStr">
        <is>
          <t>شركة الكيماويات الوطنية</t>
        </is>
      </c>
      <c r="C17" s="24" t="inlineStr">
        <is>
          <t>CH-7840</t>
        </is>
      </c>
      <c r="D17" s="20" t="n">
        <v>46329</v>
      </c>
      <c r="E17" s="25" t="n">
        <v>60</v>
      </c>
      <c r="F17" s="26">
        <f>IF(OR(B17="",D17=""),"",D17+N(E17))</f>
        <v/>
      </c>
      <c r="G17" s="27" t="n">
        <v>97500</v>
      </c>
      <c r="H17" s="27" t="n">
        <v>0</v>
      </c>
      <c r="I17" s="28">
        <f>IF(B17="","",N(G17)-N(H17))</f>
        <v/>
      </c>
      <c r="J17" s="29" t="n">
        <v>0.02</v>
      </c>
      <c r="K17" s="25" t="n">
        <v>10</v>
      </c>
      <c r="L17" s="26">
        <f>IF(OR(B17="",N(J17)=0),"",D17+N(K17))</f>
        <v/>
      </c>
      <c r="M17" s="28">
        <f>IF(B17="","",IF(L17="",0,IF(AND(L17&gt;=$C$3,I17&gt;0),ROUND(I17*J17,2),0)))</f>
        <v/>
      </c>
      <c r="N17" s="30">
        <f>IF(OR(B17="",F17=""),"",IF(I17&lt;=0,"مسددة",IF(F17&lt;$C$3,"متأخرة",IF(F17-$C$3&gt;=56,"بعد 8 أسابيع","الأسبوع "&amp;(INT((F17-$C$3)/7)+1)))))</f>
        <v/>
      </c>
    </row>
    <row r="18">
      <c r="A18" s="22">
        <f>IF(B18="","",ROW()-5)</f>
        <v/>
      </c>
      <c r="B18" s="23" t="inlineStr">
        <is>
          <t>مصنع الكرتون المصري</t>
        </is>
      </c>
      <c r="C18" s="24" t="inlineStr">
        <is>
          <t>K-3311</t>
        </is>
      </c>
      <c r="D18" s="20" t="n">
        <v>46285</v>
      </c>
      <c r="E18" s="25" t="n">
        <v>30</v>
      </c>
      <c r="F18" s="26">
        <f>IF(OR(B18="",D18=""),"",D18+N(E18))</f>
        <v/>
      </c>
      <c r="G18" s="27" t="n">
        <v>28400</v>
      </c>
      <c r="H18" s="27" t="n">
        <v>28400</v>
      </c>
      <c r="I18" s="28">
        <f>IF(B18="","",N(G18)-N(H18))</f>
        <v/>
      </c>
      <c r="J18" s="29" t="n"/>
      <c r="K18" s="25" t="n"/>
      <c r="L18" s="26">
        <f>IF(OR(B18="",N(J18)=0),"",D18+N(K18))</f>
        <v/>
      </c>
      <c r="M18" s="28">
        <f>IF(B18="","",IF(L18="",0,IF(AND(L18&gt;=$C$3,I18&gt;0),ROUND(I18*J18,2),0)))</f>
        <v/>
      </c>
      <c r="N18" s="30">
        <f>IF(OR(B18="",F18=""),"",IF(I18&lt;=0,"مسددة",IF(F18&lt;$C$3,"متأخرة",IF(F18-$C$3&gt;=56,"بعد 8 أسابيع","الأسبوع "&amp;(INT((F18-$C$3)/7)+1)))))</f>
        <v/>
      </c>
    </row>
    <row r="19">
      <c r="A19" s="22">
        <f>IF(B19="","",ROW()-5)</f>
        <v/>
      </c>
      <c r="B19" s="23" t="n"/>
      <c r="C19" s="24" t="n"/>
      <c r="D19" s="20" t="n"/>
      <c r="E19" s="25" t="n"/>
      <c r="F19" s="26">
        <f>IF(OR(B19="",D19=""),"",D19+N(E19))</f>
        <v/>
      </c>
      <c r="G19" s="27" t="n"/>
      <c r="H19" s="27" t="n"/>
      <c r="I19" s="28">
        <f>IF(B19="","",N(G19)-N(H19))</f>
        <v/>
      </c>
      <c r="J19" s="29" t="n"/>
      <c r="K19" s="25" t="n"/>
      <c r="L19" s="26">
        <f>IF(OR(B19="",N(J19)=0),"",D19+N(K19))</f>
        <v/>
      </c>
      <c r="M19" s="28">
        <f>IF(B19="","",IF(L19="",0,IF(AND(L19&gt;=$C$3,I19&gt;0),ROUND(I19*J19,2),0)))</f>
        <v/>
      </c>
      <c r="N19" s="30">
        <f>IF(OR(B19="",F19=""),"",IF(I19&lt;=0,"مسددة",IF(F19&lt;$C$3,"متأخرة",IF(F19-$C$3&gt;=56,"بعد 8 أسابيع","الأسبوع "&amp;(INT((F19-$C$3)/7)+1)))))</f>
        <v/>
      </c>
    </row>
    <row r="20">
      <c r="A20" s="22">
        <f>IF(B20="","",ROW()-5)</f>
        <v/>
      </c>
      <c r="B20" s="23" t="n"/>
      <c r="C20" s="24" t="n"/>
      <c r="D20" s="20" t="n"/>
      <c r="E20" s="25" t="n"/>
      <c r="F20" s="26">
        <f>IF(OR(B20="",D20=""),"",D20+N(E20))</f>
        <v/>
      </c>
      <c r="G20" s="27" t="n"/>
      <c r="H20" s="27" t="n"/>
      <c r="I20" s="28">
        <f>IF(B20="","",N(G20)-N(H20))</f>
        <v/>
      </c>
      <c r="J20" s="29" t="n"/>
      <c r="K20" s="25" t="n"/>
      <c r="L20" s="26">
        <f>IF(OR(B20="",N(J20)=0),"",D20+N(K20))</f>
        <v/>
      </c>
      <c r="M20" s="28">
        <f>IF(B20="","",IF(L20="",0,IF(AND(L20&gt;=$C$3,I20&gt;0),ROUND(I20*J20,2),0)))</f>
        <v/>
      </c>
      <c r="N20" s="30">
        <f>IF(OR(B20="",F20=""),"",IF(I20&lt;=0,"مسددة",IF(F20&lt;$C$3,"متأخرة",IF(F20-$C$3&gt;=56,"بعد 8 أسابيع","الأسبوع "&amp;(INT((F20-$C$3)/7)+1)))))</f>
        <v/>
      </c>
    </row>
    <row r="21">
      <c r="A21" s="22">
        <f>IF(B21="","",ROW()-5)</f>
        <v/>
      </c>
      <c r="B21" s="23" t="n"/>
      <c r="C21" s="24" t="n"/>
      <c r="D21" s="20" t="n"/>
      <c r="E21" s="25" t="n"/>
      <c r="F21" s="26">
        <f>IF(OR(B21="",D21=""),"",D21+N(E21))</f>
        <v/>
      </c>
      <c r="G21" s="27" t="n"/>
      <c r="H21" s="27" t="n"/>
      <c r="I21" s="28">
        <f>IF(B21="","",N(G21)-N(H21))</f>
        <v/>
      </c>
      <c r="J21" s="29" t="n"/>
      <c r="K21" s="25" t="n"/>
      <c r="L21" s="26">
        <f>IF(OR(B21="",N(J21)=0),"",D21+N(K21))</f>
        <v/>
      </c>
      <c r="M21" s="28">
        <f>IF(B21="","",IF(L21="",0,IF(AND(L21&gt;=$C$3,I21&gt;0),ROUND(I21*J21,2),0)))</f>
        <v/>
      </c>
      <c r="N21" s="30">
        <f>IF(OR(B21="",F21=""),"",IF(I21&lt;=0,"مسددة",IF(F21&lt;$C$3,"متأخرة",IF(F21-$C$3&gt;=56,"بعد 8 أسابيع","الأسبوع "&amp;(INT((F21-$C$3)/7)+1)))))</f>
        <v/>
      </c>
    </row>
    <row r="22">
      <c r="A22" s="22">
        <f>IF(B22="","",ROW()-5)</f>
        <v/>
      </c>
      <c r="B22" s="23" t="n"/>
      <c r="C22" s="24" t="n"/>
      <c r="D22" s="20" t="n"/>
      <c r="E22" s="25" t="n"/>
      <c r="F22" s="26">
        <f>IF(OR(B22="",D22=""),"",D22+N(E22))</f>
        <v/>
      </c>
      <c r="G22" s="27" t="n"/>
      <c r="H22" s="27" t="n"/>
      <c r="I22" s="28">
        <f>IF(B22="","",N(G22)-N(H22))</f>
        <v/>
      </c>
      <c r="J22" s="29" t="n"/>
      <c r="K22" s="25" t="n"/>
      <c r="L22" s="26">
        <f>IF(OR(B22="",N(J22)=0),"",D22+N(K22))</f>
        <v/>
      </c>
      <c r="M22" s="28">
        <f>IF(B22="","",IF(L22="",0,IF(AND(L22&gt;=$C$3,I22&gt;0),ROUND(I22*J22,2),0)))</f>
        <v/>
      </c>
      <c r="N22" s="30">
        <f>IF(OR(B22="",F22=""),"",IF(I22&lt;=0,"مسددة",IF(F22&lt;$C$3,"متأخرة",IF(F22-$C$3&gt;=56,"بعد 8 أسابيع","الأسبوع "&amp;(INT((F22-$C$3)/7)+1)))))</f>
        <v/>
      </c>
    </row>
    <row r="23">
      <c r="A23" s="22">
        <f>IF(B23="","",ROW()-5)</f>
        <v/>
      </c>
      <c r="B23" s="23" t="n"/>
      <c r="C23" s="24" t="n"/>
      <c r="D23" s="20" t="n"/>
      <c r="E23" s="25" t="n"/>
      <c r="F23" s="26">
        <f>IF(OR(B23="",D23=""),"",D23+N(E23))</f>
        <v/>
      </c>
      <c r="G23" s="27" t="n"/>
      <c r="H23" s="27" t="n"/>
      <c r="I23" s="28">
        <f>IF(B23="","",N(G23)-N(H23))</f>
        <v/>
      </c>
      <c r="J23" s="29" t="n"/>
      <c r="K23" s="25" t="n"/>
      <c r="L23" s="26">
        <f>IF(OR(B23="",N(J23)=0),"",D23+N(K23))</f>
        <v/>
      </c>
      <c r="M23" s="28">
        <f>IF(B23="","",IF(L23="",0,IF(AND(L23&gt;=$C$3,I23&gt;0),ROUND(I23*J23,2),0)))</f>
        <v/>
      </c>
      <c r="N23" s="30">
        <f>IF(OR(B23="",F23=""),"",IF(I23&lt;=0,"مسددة",IF(F23&lt;$C$3,"متأخرة",IF(F23-$C$3&gt;=56,"بعد 8 أسابيع","الأسبوع "&amp;(INT((F23-$C$3)/7)+1)))))</f>
        <v/>
      </c>
    </row>
    <row r="24">
      <c r="A24" s="22">
        <f>IF(B24="","",ROW()-5)</f>
        <v/>
      </c>
      <c r="B24" s="23" t="n"/>
      <c r="C24" s="24" t="n"/>
      <c r="D24" s="20" t="n"/>
      <c r="E24" s="25" t="n"/>
      <c r="F24" s="26">
        <f>IF(OR(B24="",D24=""),"",D24+N(E24))</f>
        <v/>
      </c>
      <c r="G24" s="27" t="n"/>
      <c r="H24" s="27" t="n"/>
      <c r="I24" s="28">
        <f>IF(B24="","",N(G24)-N(H24))</f>
        <v/>
      </c>
      <c r="J24" s="29" t="n"/>
      <c r="K24" s="25" t="n"/>
      <c r="L24" s="26">
        <f>IF(OR(B24="",N(J24)=0),"",D24+N(K24))</f>
        <v/>
      </c>
      <c r="M24" s="28">
        <f>IF(B24="","",IF(L24="",0,IF(AND(L24&gt;=$C$3,I24&gt;0),ROUND(I24*J24,2),0)))</f>
        <v/>
      </c>
      <c r="N24" s="30">
        <f>IF(OR(B24="",F24=""),"",IF(I24&lt;=0,"مسددة",IF(F24&lt;$C$3,"متأخرة",IF(F24-$C$3&gt;=56,"بعد 8 أسابيع","الأسبوع "&amp;(INT((F24-$C$3)/7)+1)))))</f>
        <v/>
      </c>
    </row>
    <row r="25">
      <c r="A25" s="22">
        <f>IF(B25="","",ROW()-5)</f>
        <v/>
      </c>
      <c r="B25" s="23" t="n"/>
      <c r="C25" s="24" t="n"/>
      <c r="D25" s="20" t="n"/>
      <c r="E25" s="25" t="n"/>
      <c r="F25" s="26">
        <f>IF(OR(B25="",D25=""),"",D25+N(E25))</f>
        <v/>
      </c>
      <c r="G25" s="27" t="n"/>
      <c r="H25" s="27" t="n"/>
      <c r="I25" s="28">
        <f>IF(B25="","",N(G25)-N(H25))</f>
        <v/>
      </c>
      <c r="J25" s="29" t="n"/>
      <c r="K25" s="25" t="n"/>
      <c r="L25" s="26">
        <f>IF(OR(B25="",N(J25)=0),"",D25+N(K25))</f>
        <v/>
      </c>
      <c r="M25" s="28">
        <f>IF(B25="","",IF(L25="",0,IF(AND(L25&gt;=$C$3,I25&gt;0),ROUND(I25*J25,2),0)))</f>
        <v/>
      </c>
      <c r="N25" s="30">
        <f>IF(OR(B25="",F25=""),"",IF(I25&lt;=0,"مسددة",IF(F25&lt;$C$3,"متأخرة",IF(F25-$C$3&gt;=56,"بعد 8 أسابيع","الأسبوع "&amp;(INT((F25-$C$3)/7)+1)))))</f>
        <v/>
      </c>
    </row>
    <row r="26">
      <c r="A26" s="22">
        <f>IF(B26="","",ROW()-5)</f>
        <v/>
      </c>
      <c r="B26" s="23" t="n"/>
      <c r="C26" s="24" t="n"/>
      <c r="D26" s="20" t="n"/>
      <c r="E26" s="25" t="n"/>
      <c r="F26" s="26">
        <f>IF(OR(B26="",D26=""),"",D26+N(E26))</f>
        <v/>
      </c>
      <c r="G26" s="27" t="n"/>
      <c r="H26" s="27" t="n"/>
      <c r="I26" s="28">
        <f>IF(B26="","",N(G26)-N(H26))</f>
        <v/>
      </c>
      <c r="J26" s="29" t="n"/>
      <c r="K26" s="25" t="n"/>
      <c r="L26" s="26">
        <f>IF(OR(B26="",N(J26)=0),"",D26+N(K26))</f>
        <v/>
      </c>
      <c r="M26" s="28">
        <f>IF(B26="","",IF(L26="",0,IF(AND(L26&gt;=$C$3,I26&gt;0),ROUND(I26*J26,2),0)))</f>
        <v/>
      </c>
      <c r="N26" s="30">
        <f>IF(OR(B26="",F26=""),"",IF(I26&lt;=0,"مسددة",IF(F26&lt;$C$3,"متأخرة",IF(F26-$C$3&gt;=56,"بعد 8 أسابيع","الأسبوع "&amp;(INT((F26-$C$3)/7)+1)))))</f>
        <v/>
      </c>
    </row>
    <row r="27">
      <c r="A27" s="22">
        <f>IF(B27="","",ROW()-5)</f>
        <v/>
      </c>
      <c r="B27" s="23" t="n"/>
      <c r="C27" s="24" t="n"/>
      <c r="D27" s="20" t="n"/>
      <c r="E27" s="25" t="n"/>
      <c r="F27" s="26">
        <f>IF(OR(B27="",D27=""),"",D27+N(E27))</f>
        <v/>
      </c>
      <c r="G27" s="27" t="n"/>
      <c r="H27" s="27" t="n"/>
      <c r="I27" s="28">
        <f>IF(B27="","",N(G27)-N(H27))</f>
        <v/>
      </c>
      <c r="J27" s="29" t="n"/>
      <c r="K27" s="25" t="n"/>
      <c r="L27" s="26">
        <f>IF(OR(B27="",N(J27)=0),"",D27+N(K27))</f>
        <v/>
      </c>
      <c r="M27" s="28">
        <f>IF(B27="","",IF(L27="",0,IF(AND(L27&gt;=$C$3,I27&gt;0),ROUND(I27*J27,2),0)))</f>
        <v/>
      </c>
      <c r="N27" s="30">
        <f>IF(OR(B27="",F27=""),"",IF(I27&lt;=0,"مسددة",IF(F27&lt;$C$3,"متأخرة",IF(F27-$C$3&gt;=56,"بعد 8 أسابيع","الأسبوع "&amp;(INT((F27-$C$3)/7)+1)))))</f>
        <v/>
      </c>
    </row>
    <row r="28">
      <c r="A28" s="22">
        <f>IF(B28="","",ROW()-5)</f>
        <v/>
      </c>
      <c r="B28" s="23" t="n"/>
      <c r="C28" s="24" t="n"/>
      <c r="D28" s="20" t="n"/>
      <c r="E28" s="25" t="n"/>
      <c r="F28" s="26">
        <f>IF(OR(B28="",D28=""),"",D28+N(E28))</f>
        <v/>
      </c>
      <c r="G28" s="27" t="n"/>
      <c r="H28" s="27" t="n"/>
      <c r="I28" s="28">
        <f>IF(B28="","",N(G28)-N(H28))</f>
        <v/>
      </c>
      <c r="J28" s="29" t="n"/>
      <c r="K28" s="25" t="n"/>
      <c r="L28" s="26">
        <f>IF(OR(B28="",N(J28)=0),"",D28+N(K28))</f>
        <v/>
      </c>
      <c r="M28" s="28">
        <f>IF(B28="","",IF(L28="",0,IF(AND(L28&gt;=$C$3,I28&gt;0),ROUND(I28*J28,2),0)))</f>
        <v/>
      </c>
      <c r="N28" s="30">
        <f>IF(OR(B28="",F28=""),"",IF(I28&lt;=0,"مسددة",IF(F28&lt;$C$3,"متأخرة",IF(F28-$C$3&gt;=56,"بعد 8 أسابيع","الأسبوع "&amp;(INT((F28-$C$3)/7)+1)))))</f>
        <v/>
      </c>
    </row>
    <row r="29">
      <c r="A29" s="22">
        <f>IF(B29="","",ROW()-5)</f>
        <v/>
      </c>
      <c r="B29" s="23" t="n"/>
      <c r="C29" s="24" t="n"/>
      <c r="D29" s="20" t="n"/>
      <c r="E29" s="25" t="n"/>
      <c r="F29" s="26">
        <f>IF(OR(B29="",D29=""),"",D29+N(E29))</f>
        <v/>
      </c>
      <c r="G29" s="27" t="n"/>
      <c r="H29" s="27" t="n"/>
      <c r="I29" s="28">
        <f>IF(B29="","",N(G29)-N(H29))</f>
        <v/>
      </c>
      <c r="J29" s="29" t="n"/>
      <c r="K29" s="25" t="n"/>
      <c r="L29" s="26">
        <f>IF(OR(B29="",N(J29)=0),"",D29+N(K29))</f>
        <v/>
      </c>
      <c r="M29" s="28">
        <f>IF(B29="","",IF(L29="",0,IF(AND(L29&gt;=$C$3,I29&gt;0),ROUND(I29*J29,2),0)))</f>
        <v/>
      </c>
      <c r="N29" s="30">
        <f>IF(OR(B29="",F29=""),"",IF(I29&lt;=0,"مسددة",IF(F29&lt;$C$3,"متأخرة",IF(F29-$C$3&gt;=56,"بعد 8 أسابيع","الأسبوع "&amp;(INT((F29-$C$3)/7)+1)))))</f>
        <v/>
      </c>
    </row>
    <row r="30">
      <c r="A30" s="22">
        <f>IF(B30="","",ROW()-5)</f>
        <v/>
      </c>
      <c r="B30" s="23" t="n"/>
      <c r="C30" s="24" t="n"/>
      <c r="D30" s="20" t="n"/>
      <c r="E30" s="25" t="n"/>
      <c r="F30" s="26">
        <f>IF(OR(B30="",D30=""),"",D30+N(E30))</f>
        <v/>
      </c>
      <c r="G30" s="27" t="n"/>
      <c r="H30" s="27" t="n"/>
      <c r="I30" s="28">
        <f>IF(B30="","",N(G30)-N(H30))</f>
        <v/>
      </c>
      <c r="J30" s="29" t="n"/>
      <c r="K30" s="25" t="n"/>
      <c r="L30" s="26">
        <f>IF(OR(B30="",N(J30)=0),"",D30+N(K30))</f>
        <v/>
      </c>
      <c r="M30" s="28">
        <f>IF(B30="","",IF(L30="",0,IF(AND(L30&gt;=$C$3,I30&gt;0),ROUND(I30*J30,2),0)))</f>
        <v/>
      </c>
      <c r="N30" s="30">
        <f>IF(OR(B30="",F30=""),"",IF(I30&lt;=0,"مسددة",IF(F30&lt;$C$3,"متأخرة",IF(F30-$C$3&gt;=56,"بعد 8 أسابيع","الأسبوع "&amp;(INT((F30-$C$3)/7)+1)))))</f>
        <v/>
      </c>
    </row>
    <row r="31">
      <c r="A31" s="22">
        <f>IF(B31="","",ROW()-5)</f>
        <v/>
      </c>
      <c r="B31" s="23" t="n"/>
      <c r="C31" s="24" t="n"/>
      <c r="D31" s="20" t="n"/>
      <c r="E31" s="25" t="n"/>
      <c r="F31" s="26">
        <f>IF(OR(B31="",D31=""),"",D31+N(E31))</f>
        <v/>
      </c>
      <c r="G31" s="27" t="n"/>
      <c r="H31" s="27" t="n"/>
      <c r="I31" s="28">
        <f>IF(B31="","",N(G31)-N(H31))</f>
        <v/>
      </c>
      <c r="J31" s="29" t="n"/>
      <c r="K31" s="25" t="n"/>
      <c r="L31" s="26">
        <f>IF(OR(B31="",N(J31)=0),"",D31+N(K31))</f>
        <v/>
      </c>
      <c r="M31" s="28">
        <f>IF(B31="","",IF(L31="",0,IF(AND(L31&gt;=$C$3,I31&gt;0),ROUND(I31*J31,2),0)))</f>
        <v/>
      </c>
      <c r="N31" s="30">
        <f>IF(OR(B31="",F31=""),"",IF(I31&lt;=0,"مسددة",IF(F31&lt;$C$3,"متأخرة",IF(F31-$C$3&gt;=56,"بعد 8 أسابيع","الأسبوع "&amp;(INT((F31-$C$3)/7)+1)))))</f>
        <v/>
      </c>
    </row>
    <row r="32">
      <c r="A32" s="22">
        <f>IF(B32="","",ROW()-5)</f>
        <v/>
      </c>
      <c r="B32" s="23" t="n"/>
      <c r="C32" s="24" t="n"/>
      <c r="D32" s="20" t="n"/>
      <c r="E32" s="25" t="n"/>
      <c r="F32" s="26">
        <f>IF(OR(B32="",D32=""),"",D32+N(E32))</f>
        <v/>
      </c>
      <c r="G32" s="27" t="n"/>
      <c r="H32" s="27" t="n"/>
      <c r="I32" s="28">
        <f>IF(B32="","",N(G32)-N(H32))</f>
        <v/>
      </c>
      <c r="J32" s="29" t="n"/>
      <c r="K32" s="25" t="n"/>
      <c r="L32" s="26">
        <f>IF(OR(B32="",N(J32)=0),"",D32+N(K32))</f>
        <v/>
      </c>
      <c r="M32" s="28">
        <f>IF(B32="","",IF(L32="",0,IF(AND(L32&gt;=$C$3,I32&gt;0),ROUND(I32*J32,2),0)))</f>
        <v/>
      </c>
      <c r="N32" s="30">
        <f>IF(OR(B32="",F32=""),"",IF(I32&lt;=0,"مسددة",IF(F32&lt;$C$3,"متأخرة",IF(F32-$C$3&gt;=56,"بعد 8 أسابيع","الأسبوع "&amp;(INT((F32-$C$3)/7)+1)))))</f>
        <v/>
      </c>
    </row>
    <row r="33">
      <c r="A33" s="22">
        <f>IF(B33="","",ROW()-5)</f>
        <v/>
      </c>
      <c r="B33" s="23" t="n"/>
      <c r="C33" s="24" t="n"/>
      <c r="D33" s="20" t="n"/>
      <c r="E33" s="25" t="n"/>
      <c r="F33" s="26">
        <f>IF(OR(B33="",D33=""),"",D33+N(E33))</f>
        <v/>
      </c>
      <c r="G33" s="27" t="n"/>
      <c r="H33" s="27" t="n"/>
      <c r="I33" s="28">
        <f>IF(B33="","",N(G33)-N(H33))</f>
        <v/>
      </c>
      <c r="J33" s="29" t="n"/>
      <c r="K33" s="25" t="n"/>
      <c r="L33" s="26">
        <f>IF(OR(B33="",N(J33)=0),"",D33+N(K33))</f>
        <v/>
      </c>
      <c r="M33" s="28">
        <f>IF(B33="","",IF(L33="",0,IF(AND(L33&gt;=$C$3,I33&gt;0),ROUND(I33*J33,2),0)))</f>
        <v/>
      </c>
      <c r="N33" s="30">
        <f>IF(OR(B33="",F33=""),"",IF(I33&lt;=0,"مسددة",IF(F33&lt;$C$3,"متأخرة",IF(F33-$C$3&gt;=56,"بعد 8 أسابيع","الأسبوع "&amp;(INT((F33-$C$3)/7)+1)))))</f>
        <v/>
      </c>
    </row>
    <row r="34">
      <c r="A34" s="22">
        <f>IF(B34="","",ROW()-5)</f>
        <v/>
      </c>
      <c r="B34" s="23" t="n"/>
      <c r="C34" s="24" t="n"/>
      <c r="D34" s="20" t="n"/>
      <c r="E34" s="25" t="n"/>
      <c r="F34" s="26">
        <f>IF(OR(B34="",D34=""),"",D34+N(E34))</f>
        <v/>
      </c>
      <c r="G34" s="27" t="n"/>
      <c r="H34" s="27" t="n"/>
      <c r="I34" s="28">
        <f>IF(B34="","",N(G34)-N(H34))</f>
        <v/>
      </c>
      <c r="J34" s="29" t="n"/>
      <c r="K34" s="25" t="n"/>
      <c r="L34" s="26">
        <f>IF(OR(B34="",N(J34)=0),"",D34+N(K34))</f>
        <v/>
      </c>
      <c r="M34" s="28">
        <f>IF(B34="","",IF(L34="",0,IF(AND(L34&gt;=$C$3,I34&gt;0),ROUND(I34*J34,2),0)))</f>
        <v/>
      </c>
      <c r="N34" s="30">
        <f>IF(OR(B34="",F34=""),"",IF(I34&lt;=0,"مسددة",IF(F34&lt;$C$3,"متأخرة",IF(F34-$C$3&gt;=56,"بعد 8 أسابيع","الأسبوع "&amp;(INT((F34-$C$3)/7)+1)))))</f>
        <v/>
      </c>
    </row>
    <row r="35">
      <c r="A35" s="22">
        <f>IF(B35="","",ROW()-5)</f>
        <v/>
      </c>
      <c r="B35" s="23" t="n"/>
      <c r="C35" s="24" t="n"/>
      <c r="D35" s="20" t="n"/>
      <c r="E35" s="25" t="n"/>
      <c r="F35" s="26">
        <f>IF(OR(B35="",D35=""),"",D35+N(E35))</f>
        <v/>
      </c>
      <c r="G35" s="27" t="n"/>
      <c r="H35" s="27" t="n"/>
      <c r="I35" s="28">
        <f>IF(B35="","",N(G35)-N(H35))</f>
        <v/>
      </c>
      <c r="J35" s="29" t="n"/>
      <c r="K35" s="25" t="n"/>
      <c r="L35" s="26">
        <f>IF(OR(B35="",N(J35)=0),"",D35+N(K35))</f>
        <v/>
      </c>
      <c r="M35" s="28">
        <f>IF(B35="","",IF(L35="",0,IF(AND(L35&gt;=$C$3,I35&gt;0),ROUND(I35*J35,2),0)))</f>
        <v/>
      </c>
      <c r="N35" s="30">
        <f>IF(OR(B35="",F35=""),"",IF(I35&lt;=0,"مسددة",IF(F35&lt;$C$3,"متأخرة",IF(F35-$C$3&gt;=56,"بعد 8 أسابيع","الأسبوع "&amp;(INT((F35-$C$3)/7)+1)))))</f>
        <v/>
      </c>
    </row>
    <row r="36">
      <c r="A36" s="22">
        <f>IF(B36="","",ROW()-5)</f>
        <v/>
      </c>
      <c r="B36" s="23" t="n"/>
      <c r="C36" s="24" t="n"/>
      <c r="D36" s="20" t="n"/>
      <c r="E36" s="25" t="n"/>
      <c r="F36" s="26">
        <f>IF(OR(B36="",D36=""),"",D36+N(E36))</f>
        <v/>
      </c>
      <c r="G36" s="27" t="n"/>
      <c r="H36" s="27" t="n"/>
      <c r="I36" s="28">
        <f>IF(B36="","",N(G36)-N(H36))</f>
        <v/>
      </c>
      <c r="J36" s="29" t="n"/>
      <c r="K36" s="25" t="n"/>
      <c r="L36" s="26">
        <f>IF(OR(B36="",N(J36)=0),"",D36+N(K36))</f>
        <v/>
      </c>
      <c r="M36" s="28">
        <f>IF(B36="","",IF(L36="",0,IF(AND(L36&gt;=$C$3,I36&gt;0),ROUND(I36*J36,2),0)))</f>
        <v/>
      </c>
      <c r="N36" s="30">
        <f>IF(OR(B36="",F36=""),"",IF(I36&lt;=0,"مسددة",IF(F36&lt;$C$3,"متأخرة",IF(F36-$C$3&gt;=56,"بعد 8 أسابيع","الأسبوع "&amp;(INT((F36-$C$3)/7)+1)))))</f>
        <v/>
      </c>
    </row>
    <row r="37">
      <c r="A37" s="22">
        <f>IF(B37="","",ROW()-5)</f>
        <v/>
      </c>
      <c r="B37" s="23" t="n"/>
      <c r="C37" s="24" t="n"/>
      <c r="D37" s="20" t="n"/>
      <c r="E37" s="25" t="n"/>
      <c r="F37" s="26">
        <f>IF(OR(B37="",D37=""),"",D37+N(E37))</f>
        <v/>
      </c>
      <c r="G37" s="27" t="n"/>
      <c r="H37" s="27" t="n"/>
      <c r="I37" s="28">
        <f>IF(B37="","",N(G37)-N(H37))</f>
        <v/>
      </c>
      <c r="J37" s="29" t="n"/>
      <c r="K37" s="25" t="n"/>
      <c r="L37" s="26">
        <f>IF(OR(B37="",N(J37)=0),"",D37+N(K37))</f>
        <v/>
      </c>
      <c r="M37" s="28">
        <f>IF(B37="","",IF(L37="",0,IF(AND(L37&gt;=$C$3,I37&gt;0),ROUND(I37*J37,2),0)))</f>
        <v/>
      </c>
      <c r="N37" s="30">
        <f>IF(OR(B37="",F37=""),"",IF(I37&lt;=0,"مسددة",IF(F37&lt;$C$3,"متأخرة",IF(F37-$C$3&gt;=56,"بعد 8 أسابيع","الأسبوع "&amp;(INT((F37-$C$3)/7)+1)))))</f>
        <v/>
      </c>
    </row>
    <row r="38">
      <c r="A38" s="22">
        <f>IF(B38="","",ROW()-5)</f>
        <v/>
      </c>
      <c r="B38" s="23" t="n"/>
      <c r="C38" s="24" t="n"/>
      <c r="D38" s="20" t="n"/>
      <c r="E38" s="25" t="n"/>
      <c r="F38" s="26">
        <f>IF(OR(B38="",D38=""),"",D38+N(E38))</f>
        <v/>
      </c>
      <c r="G38" s="27" t="n"/>
      <c r="H38" s="27" t="n"/>
      <c r="I38" s="28">
        <f>IF(B38="","",N(G38)-N(H38))</f>
        <v/>
      </c>
      <c r="J38" s="29" t="n"/>
      <c r="K38" s="25" t="n"/>
      <c r="L38" s="26">
        <f>IF(OR(B38="",N(J38)=0),"",D38+N(K38))</f>
        <v/>
      </c>
      <c r="M38" s="28">
        <f>IF(B38="","",IF(L38="",0,IF(AND(L38&gt;=$C$3,I38&gt;0),ROUND(I38*J38,2),0)))</f>
        <v/>
      </c>
      <c r="N38" s="30">
        <f>IF(OR(B38="",F38=""),"",IF(I38&lt;=0,"مسددة",IF(F38&lt;$C$3,"متأخرة",IF(F38-$C$3&gt;=56,"بعد 8 أسابيع","الأسبوع "&amp;(INT((F38-$C$3)/7)+1)))))</f>
        <v/>
      </c>
    </row>
    <row r="39">
      <c r="A39" s="22">
        <f>IF(B39="","",ROW()-5)</f>
        <v/>
      </c>
      <c r="B39" s="23" t="n"/>
      <c r="C39" s="24" t="n"/>
      <c r="D39" s="20" t="n"/>
      <c r="E39" s="25" t="n"/>
      <c r="F39" s="26">
        <f>IF(OR(B39="",D39=""),"",D39+N(E39))</f>
        <v/>
      </c>
      <c r="G39" s="27" t="n"/>
      <c r="H39" s="27" t="n"/>
      <c r="I39" s="28">
        <f>IF(B39="","",N(G39)-N(H39))</f>
        <v/>
      </c>
      <c r="J39" s="29" t="n"/>
      <c r="K39" s="25" t="n"/>
      <c r="L39" s="26">
        <f>IF(OR(B39="",N(J39)=0),"",D39+N(K39))</f>
        <v/>
      </c>
      <c r="M39" s="28">
        <f>IF(B39="","",IF(L39="",0,IF(AND(L39&gt;=$C$3,I39&gt;0),ROUND(I39*J39,2),0)))</f>
        <v/>
      </c>
      <c r="N39" s="30">
        <f>IF(OR(B39="",F39=""),"",IF(I39&lt;=0,"مسددة",IF(F39&lt;$C$3,"متأخرة",IF(F39-$C$3&gt;=56,"بعد 8 أسابيع","الأسبوع "&amp;(INT((F39-$C$3)/7)+1)))))</f>
        <v/>
      </c>
    </row>
    <row r="40">
      <c r="A40" s="22">
        <f>IF(B40="","",ROW()-5)</f>
        <v/>
      </c>
      <c r="B40" s="23" t="n"/>
      <c r="C40" s="24" t="n"/>
      <c r="D40" s="20" t="n"/>
      <c r="E40" s="25" t="n"/>
      <c r="F40" s="26">
        <f>IF(OR(B40="",D40=""),"",D40+N(E40))</f>
        <v/>
      </c>
      <c r="G40" s="27" t="n"/>
      <c r="H40" s="27" t="n"/>
      <c r="I40" s="28">
        <f>IF(B40="","",N(G40)-N(H40))</f>
        <v/>
      </c>
      <c r="J40" s="29" t="n"/>
      <c r="K40" s="25" t="n"/>
      <c r="L40" s="26">
        <f>IF(OR(B40="",N(J40)=0),"",D40+N(K40))</f>
        <v/>
      </c>
      <c r="M40" s="28">
        <f>IF(B40="","",IF(L40="",0,IF(AND(L40&gt;=$C$3,I40&gt;0),ROUND(I40*J40,2),0)))</f>
        <v/>
      </c>
      <c r="N40" s="30">
        <f>IF(OR(B40="",F40=""),"",IF(I40&lt;=0,"مسددة",IF(F40&lt;$C$3,"متأخرة",IF(F40-$C$3&gt;=56,"بعد 8 أسابيع","الأسبوع "&amp;(INT((F40-$C$3)/7)+1)))))</f>
        <v/>
      </c>
    </row>
    <row r="41">
      <c r="A41" s="22">
        <f>IF(B41="","",ROW()-5)</f>
        <v/>
      </c>
      <c r="B41" s="23" t="n"/>
      <c r="C41" s="24" t="n"/>
      <c r="D41" s="20" t="n"/>
      <c r="E41" s="25" t="n"/>
      <c r="F41" s="26">
        <f>IF(OR(B41="",D41=""),"",D41+N(E41))</f>
        <v/>
      </c>
      <c r="G41" s="27" t="n"/>
      <c r="H41" s="27" t="n"/>
      <c r="I41" s="28">
        <f>IF(B41="","",N(G41)-N(H41))</f>
        <v/>
      </c>
      <c r="J41" s="29" t="n"/>
      <c r="K41" s="25" t="n"/>
      <c r="L41" s="26">
        <f>IF(OR(B41="",N(J41)=0),"",D41+N(K41))</f>
        <v/>
      </c>
      <c r="M41" s="28">
        <f>IF(B41="","",IF(L41="",0,IF(AND(L41&gt;=$C$3,I41&gt;0),ROUND(I41*J41,2),0)))</f>
        <v/>
      </c>
      <c r="N41" s="30">
        <f>IF(OR(B41="",F41=""),"",IF(I41&lt;=0,"مسددة",IF(F41&lt;$C$3,"متأخرة",IF(F41-$C$3&gt;=56,"بعد 8 أسابيع","الأسبوع "&amp;(INT((F41-$C$3)/7)+1)))))</f>
        <v/>
      </c>
    </row>
    <row r="42">
      <c r="A42" s="22">
        <f>IF(B42="","",ROW()-5)</f>
        <v/>
      </c>
      <c r="B42" s="23" t="n"/>
      <c r="C42" s="24" t="n"/>
      <c r="D42" s="20" t="n"/>
      <c r="E42" s="25" t="n"/>
      <c r="F42" s="26">
        <f>IF(OR(B42="",D42=""),"",D42+N(E42))</f>
        <v/>
      </c>
      <c r="G42" s="27" t="n"/>
      <c r="H42" s="27" t="n"/>
      <c r="I42" s="28">
        <f>IF(B42="","",N(G42)-N(H42))</f>
        <v/>
      </c>
      <c r="J42" s="29" t="n"/>
      <c r="K42" s="25" t="n"/>
      <c r="L42" s="26">
        <f>IF(OR(B42="",N(J42)=0),"",D42+N(K42))</f>
        <v/>
      </c>
      <c r="M42" s="28">
        <f>IF(B42="","",IF(L42="",0,IF(AND(L42&gt;=$C$3,I42&gt;0),ROUND(I42*J42,2),0)))</f>
        <v/>
      </c>
      <c r="N42" s="30">
        <f>IF(OR(B42="",F42=""),"",IF(I42&lt;=0,"مسددة",IF(F42&lt;$C$3,"متأخرة",IF(F42-$C$3&gt;=56,"بعد 8 أسابيع","الأسبوع "&amp;(INT((F42-$C$3)/7)+1)))))</f>
        <v/>
      </c>
    </row>
    <row r="43">
      <c r="A43" s="22">
        <f>IF(B43="","",ROW()-5)</f>
        <v/>
      </c>
      <c r="B43" s="23" t="n"/>
      <c r="C43" s="24" t="n"/>
      <c r="D43" s="20" t="n"/>
      <c r="E43" s="25" t="n"/>
      <c r="F43" s="26">
        <f>IF(OR(B43="",D43=""),"",D43+N(E43))</f>
        <v/>
      </c>
      <c r="G43" s="27" t="n"/>
      <c r="H43" s="27" t="n"/>
      <c r="I43" s="28">
        <f>IF(B43="","",N(G43)-N(H43))</f>
        <v/>
      </c>
      <c r="J43" s="29" t="n"/>
      <c r="K43" s="25" t="n"/>
      <c r="L43" s="26">
        <f>IF(OR(B43="",N(J43)=0),"",D43+N(K43))</f>
        <v/>
      </c>
      <c r="M43" s="28">
        <f>IF(B43="","",IF(L43="",0,IF(AND(L43&gt;=$C$3,I43&gt;0),ROUND(I43*J43,2),0)))</f>
        <v/>
      </c>
      <c r="N43" s="30">
        <f>IF(OR(B43="",F43=""),"",IF(I43&lt;=0,"مسددة",IF(F43&lt;$C$3,"متأخرة",IF(F43-$C$3&gt;=56,"بعد 8 أسابيع","الأسبوع "&amp;(INT((F43-$C$3)/7)+1)))))</f>
        <v/>
      </c>
    </row>
    <row r="44">
      <c r="A44" s="22">
        <f>IF(B44="","",ROW()-5)</f>
        <v/>
      </c>
      <c r="B44" s="23" t="n"/>
      <c r="C44" s="24" t="n"/>
      <c r="D44" s="20" t="n"/>
      <c r="E44" s="25" t="n"/>
      <c r="F44" s="26">
        <f>IF(OR(B44="",D44=""),"",D44+N(E44))</f>
        <v/>
      </c>
      <c r="G44" s="27" t="n"/>
      <c r="H44" s="27" t="n"/>
      <c r="I44" s="28">
        <f>IF(B44="","",N(G44)-N(H44))</f>
        <v/>
      </c>
      <c r="J44" s="29" t="n"/>
      <c r="K44" s="25" t="n"/>
      <c r="L44" s="26">
        <f>IF(OR(B44="",N(J44)=0),"",D44+N(K44))</f>
        <v/>
      </c>
      <c r="M44" s="28">
        <f>IF(B44="","",IF(L44="",0,IF(AND(L44&gt;=$C$3,I44&gt;0),ROUND(I44*J44,2),0)))</f>
        <v/>
      </c>
      <c r="N44" s="30">
        <f>IF(OR(B44="",F44=""),"",IF(I44&lt;=0,"مسددة",IF(F44&lt;$C$3,"متأخرة",IF(F44-$C$3&gt;=56,"بعد 8 أسابيع","الأسبوع "&amp;(INT((F44-$C$3)/7)+1)))))</f>
        <v/>
      </c>
    </row>
    <row r="45">
      <c r="A45" s="22">
        <f>IF(B45="","",ROW()-5)</f>
        <v/>
      </c>
      <c r="B45" s="23" t="n"/>
      <c r="C45" s="24" t="n"/>
      <c r="D45" s="20" t="n"/>
      <c r="E45" s="25" t="n"/>
      <c r="F45" s="26">
        <f>IF(OR(B45="",D45=""),"",D45+N(E45))</f>
        <v/>
      </c>
      <c r="G45" s="27" t="n"/>
      <c r="H45" s="27" t="n"/>
      <c r="I45" s="28">
        <f>IF(B45="","",N(G45)-N(H45))</f>
        <v/>
      </c>
      <c r="J45" s="29" t="n"/>
      <c r="K45" s="25" t="n"/>
      <c r="L45" s="26">
        <f>IF(OR(B45="",N(J45)=0),"",D45+N(K45))</f>
        <v/>
      </c>
      <c r="M45" s="28">
        <f>IF(B45="","",IF(L45="",0,IF(AND(L45&gt;=$C$3,I45&gt;0),ROUND(I45*J45,2),0)))</f>
        <v/>
      </c>
      <c r="N45" s="30">
        <f>IF(OR(B45="",F45=""),"",IF(I45&lt;=0,"مسددة",IF(F45&lt;$C$3,"متأخرة",IF(F45-$C$3&gt;=56,"بعد 8 أسابيع","الأسبوع "&amp;(INT((F45-$C$3)/7)+1)))))</f>
        <v/>
      </c>
    </row>
    <row r="46">
      <c r="A46" s="31" t="n"/>
      <c r="B46" s="32" t="inlineStr">
        <is>
          <t>الإجمالي</t>
        </is>
      </c>
      <c r="C46" s="31" t="n"/>
      <c r="D46" s="31" t="n"/>
      <c r="E46" s="31" t="n"/>
      <c r="F46" s="31" t="n"/>
      <c r="G46" s="33">
        <f>SUM(G6:G45)</f>
        <v/>
      </c>
      <c r="H46" s="33">
        <f>SUM(H6:H45)</f>
        <v/>
      </c>
      <c r="I46" s="33">
        <f>SUM(I6:I45)</f>
        <v/>
      </c>
      <c r="J46" s="31" t="n"/>
      <c r="K46" s="31" t="n"/>
      <c r="L46" s="31" t="n"/>
      <c r="M46" s="33">
        <f>SUM(M6:M45)</f>
        <v/>
      </c>
      <c r="N46" s="3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3:B3"/>
    <mergeCell ref="A2:N2"/>
    <mergeCell ref="A1:N1"/>
  </mergeCells>
  <conditionalFormatting sqref="N6:N45">
    <cfRule type="cellIs" priority="1" operator="equal" dxfId="0">
      <formula>"متأخرة"</formula>
    </cfRule>
    <cfRule type="cellIs" priority="2" operator="equal" dxfId="1">
      <formula>"الأسبوع 1"</formula>
    </cfRule>
    <cfRule type="cellIs" priority="3" operator="equal" dxfId="2">
      <formula>"مسددة"</formula>
    </cfRule>
  </conditionalFormatting>
  <conditionalFormatting sqref="M6:M45">
    <cfRule type="cellIs" priority="4" operator="greaterThan" dxfId="3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rightToLeft="1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5" customWidth="1" min="4" max="4"/>
    <col width="15" customWidth="1" min="5" max="5"/>
    <col width="16" customWidth="1" min="6" max="6"/>
    <col width="14" customWidth="1" min="7" max="7"/>
  </cols>
  <sheetData>
    <row r="1" ht="30" customHeight="1">
      <c r="A1" s="15" t="inlineStr">
        <is>
          <t>جدول السداد الأسبوعي مقابل النقدية</t>
        </is>
      </c>
      <c r="B1" s="16" t="n"/>
      <c r="C1" s="16" t="n"/>
      <c r="D1" s="16" t="n"/>
      <c r="E1" s="16" t="n"/>
      <c r="F1" s="16" t="n"/>
      <c r="G1" s="16" t="n"/>
    </row>
    <row r="2" ht="30" customHeight="1">
      <c r="A2" s="17" t="inlineStr">
        <is>
          <t>الخلايا الصفراء للإدخال: الرصيد الحالي والمتحصلات المتوقعة.</t>
        </is>
      </c>
    </row>
    <row r="3">
      <c r="A3" s="18" t="inlineStr">
        <is>
          <t>رصيد النقدية المتاح الآن</t>
        </is>
      </c>
      <c r="B3" s="27" t="n">
        <v>150000</v>
      </c>
      <c r="C3" s="34" t="n"/>
    </row>
    <row r="5" ht="30" customHeight="1">
      <c r="A5" s="21" t="inlineStr">
        <is>
          <t>الفترة</t>
        </is>
      </c>
      <c r="B5" s="21" t="inlineStr">
        <is>
          <t>من</t>
        </is>
      </c>
      <c r="C5" s="21" t="inlineStr">
        <is>
          <t>إلى</t>
        </is>
      </c>
      <c r="D5" s="21" t="inlineStr">
        <is>
          <t>المستحق للموردين</t>
        </is>
      </c>
      <c r="E5" s="21" t="inlineStr">
        <is>
          <t>المتحصلات المتوقعة</t>
        </is>
      </c>
      <c r="F5" s="21" t="inlineStr">
        <is>
          <t>الرصيد بعد السداد</t>
        </is>
      </c>
      <c r="G5" s="21" t="inlineStr">
        <is>
          <t>الحالة</t>
        </is>
      </c>
    </row>
    <row r="6">
      <c r="A6" s="18" t="inlineStr">
        <is>
          <t>متأخرة</t>
        </is>
      </c>
      <c r="B6" s="28" t="n"/>
      <c r="C6" s="26">
        <f>'الفواتير'!$C$3-1</f>
        <v/>
      </c>
      <c r="D6" s="28">
        <f>SUMIFS('الفواتير'!$I$6:$I$45,'الفواتير'!$N$6:$N$45,$A6)</f>
        <v/>
      </c>
      <c r="E6" s="27" t="n">
        <v>0</v>
      </c>
      <c r="F6" s="28">
        <f>$B$3+E6-D6</f>
        <v/>
      </c>
      <c r="G6" s="30">
        <f>IF(F6&lt;0,"عجز","متاح")</f>
        <v/>
      </c>
    </row>
    <row r="7">
      <c r="A7" s="18" t="inlineStr">
        <is>
          <t>الأسبوع 1</t>
        </is>
      </c>
      <c r="B7" s="26">
        <f>'الفواتير'!$C$3+0</f>
        <v/>
      </c>
      <c r="C7" s="26">
        <f>B7+6</f>
        <v/>
      </c>
      <c r="D7" s="28">
        <f>SUMIFS('الفواتير'!$I$6:$I$45,'الفواتير'!$N$6:$N$45,$A7)</f>
        <v/>
      </c>
      <c r="E7" s="27" t="n">
        <v>60000</v>
      </c>
      <c r="F7" s="28">
        <f>F6+E7-D7</f>
        <v/>
      </c>
      <c r="G7" s="30">
        <f>IF(F7&lt;0,"عجز","متاح")</f>
        <v/>
      </c>
    </row>
    <row r="8">
      <c r="A8" s="18" t="inlineStr">
        <is>
          <t>الأسبوع 2</t>
        </is>
      </c>
      <c r="B8" s="26">
        <f>'الفواتير'!$C$3+7</f>
        <v/>
      </c>
      <c r="C8" s="26">
        <f>B8+6</f>
        <v/>
      </c>
      <c r="D8" s="28">
        <f>SUMIFS('الفواتير'!$I$6:$I$45,'الفواتير'!$N$6:$N$45,$A8)</f>
        <v/>
      </c>
      <c r="E8" s="27" t="n">
        <v>45000</v>
      </c>
      <c r="F8" s="28">
        <f>F7+E8-D8</f>
        <v/>
      </c>
      <c r="G8" s="30">
        <f>IF(F8&lt;0,"عجز","متاح")</f>
        <v/>
      </c>
    </row>
    <row r="9">
      <c r="A9" s="18" t="inlineStr">
        <is>
          <t>الأسبوع 3</t>
        </is>
      </c>
      <c r="B9" s="26">
        <f>'الفواتير'!$C$3+14</f>
        <v/>
      </c>
      <c r="C9" s="26">
        <f>B9+6</f>
        <v/>
      </c>
      <c r="D9" s="28">
        <f>SUMIFS('الفواتير'!$I$6:$I$45,'الفواتير'!$N$6:$N$45,$A9)</f>
        <v/>
      </c>
      <c r="E9" s="27" t="n">
        <v>80000</v>
      </c>
      <c r="F9" s="28">
        <f>F8+E9-D9</f>
        <v/>
      </c>
      <c r="G9" s="30">
        <f>IF(F9&lt;0,"عجز","متاح")</f>
        <v/>
      </c>
    </row>
    <row r="10">
      <c r="A10" s="18" t="inlineStr">
        <is>
          <t>الأسبوع 4</t>
        </is>
      </c>
      <c r="B10" s="26">
        <f>'الفواتير'!$C$3+21</f>
        <v/>
      </c>
      <c r="C10" s="26">
        <f>B10+6</f>
        <v/>
      </c>
      <c r="D10" s="28">
        <f>SUMIFS('الفواتير'!$I$6:$I$45,'الفواتير'!$N$6:$N$45,$A10)</f>
        <v/>
      </c>
      <c r="E10" s="27" t="n">
        <v>30000</v>
      </c>
      <c r="F10" s="28">
        <f>F9+E10-D10</f>
        <v/>
      </c>
      <c r="G10" s="30">
        <f>IF(F10&lt;0,"عجز","متاح")</f>
        <v/>
      </c>
    </row>
    <row r="11">
      <c r="A11" s="18" t="inlineStr">
        <is>
          <t>الأسبوع 5</t>
        </is>
      </c>
      <c r="B11" s="26">
        <f>'الفواتير'!$C$3+28</f>
        <v/>
      </c>
      <c r="C11" s="26">
        <f>B11+6</f>
        <v/>
      </c>
      <c r="D11" s="28">
        <f>SUMIFS('الفواتير'!$I$6:$I$45,'الفواتير'!$N$6:$N$45,$A11)</f>
        <v/>
      </c>
      <c r="E11" s="27" t="n">
        <v>70000</v>
      </c>
      <c r="F11" s="28">
        <f>F10+E11-D11</f>
        <v/>
      </c>
      <c r="G11" s="30">
        <f>IF(F11&lt;0,"عجز","متاح")</f>
        <v/>
      </c>
    </row>
    <row r="12">
      <c r="A12" s="18" t="inlineStr">
        <is>
          <t>الأسبوع 6</t>
        </is>
      </c>
      <c r="B12" s="26">
        <f>'الفواتير'!$C$3+35</f>
        <v/>
      </c>
      <c r="C12" s="26">
        <f>B12+6</f>
        <v/>
      </c>
      <c r="D12" s="28">
        <f>SUMIFS('الفواتير'!$I$6:$I$45,'الفواتير'!$N$6:$N$45,$A12)</f>
        <v/>
      </c>
      <c r="E12" s="27" t="n">
        <v>40000</v>
      </c>
      <c r="F12" s="28">
        <f>F11+E12-D12</f>
        <v/>
      </c>
      <c r="G12" s="30">
        <f>IF(F12&lt;0,"عجز","متاح")</f>
        <v/>
      </c>
    </row>
    <row r="13">
      <c r="A13" s="18" t="inlineStr">
        <is>
          <t>الأسبوع 7</t>
        </is>
      </c>
      <c r="B13" s="26">
        <f>'الفواتير'!$C$3+42</f>
        <v/>
      </c>
      <c r="C13" s="26">
        <f>B13+6</f>
        <v/>
      </c>
      <c r="D13" s="28">
        <f>SUMIFS('الفواتير'!$I$6:$I$45,'الفواتير'!$N$6:$N$45,$A13)</f>
        <v/>
      </c>
      <c r="E13" s="27" t="n">
        <v>50000</v>
      </c>
      <c r="F13" s="28">
        <f>F12+E13-D13</f>
        <v/>
      </c>
      <c r="G13" s="30">
        <f>IF(F13&lt;0,"عجز","متاح")</f>
        <v/>
      </c>
    </row>
    <row r="14">
      <c r="A14" s="18" t="inlineStr">
        <is>
          <t>الأسبوع 8</t>
        </is>
      </c>
      <c r="B14" s="26">
        <f>'الفواتير'!$C$3+49</f>
        <v/>
      </c>
      <c r="C14" s="26">
        <f>B14+6</f>
        <v/>
      </c>
      <c r="D14" s="28">
        <f>SUMIFS('الفواتير'!$I$6:$I$45,'الفواتير'!$N$6:$N$45,$A14)</f>
        <v/>
      </c>
      <c r="E14" s="27" t="n">
        <v>35000</v>
      </c>
      <c r="F14" s="28">
        <f>F13+E14-D14</f>
        <v/>
      </c>
      <c r="G14" s="30">
        <f>IF(F14&lt;0,"عجز","متاح")</f>
        <v/>
      </c>
    </row>
    <row r="15">
      <c r="A15" s="18" t="inlineStr">
        <is>
          <t>بعد 8 أسابيع</t>
        </is>
      </c>
      <c r="B15" s="26">
        <f>'الفواتير'!$C$3+56</f>
        <v/>
      </c>
      <c r="C15" s="28" t="n"/>
      <c r="D15" s="28">
        <f>SUMIFS('الفواتير'!$I$6:$I$45,'الفواتير'!$N$6:$N$45,$A15)</f>
        <v/>
      </c>
      <c r="E15" s="27" t="n">
        <v>0</v>
      </c>
      <c r="F15" s="28">
        <f>F14+E15-D15</f>
        <v/>
      </c>
      <c r="G15" s="30">
        <f>IF(F15&lt;0,"عجز","متاح")</f>
        <v/>
      </c>
    </row>
    <row r="16">
      <c r="A16" s="32" t="inlineStr">
        <is>
          <t>الإجمالي</t>
        </is>
      </c>
      <c r="B16" s="31" t="n"/>
      <c r="C16" s="31" t="n"/>
      <c r="D16" s="33">
        <f>SUM(D6:D15)</f>
        <v/>
      </c>
      <c r="E16" s="33">
        <f>SUM(E6:E15)</f>
        <v/>
      </c>
      <c r="F16" s="31" t="n"/>
      <c r="G16" s="31" t="n"/>
    </row>
    <row r="18">
      <c r="A18" s="35" t="inlineStr">
        <is>
          <t>إجمالي المتبقي للموردين</t>
        </is>
      </c>
      <c r="B18" s="19" t="n"/>
      <c r="C18" s="28">
        <f>'الفواتير'!I46</f>
        <v/>
      </c>
    </row>
    <row r="19">
      <c r="A19" s="35" t="inlineStr">
        <is>
          <t>خصومات السداد المبكر المتاحة</t>
        </is>
      </c>
      <c r="B19" s="19" t="n"/>
      <c r="C19" s="28">
        <f>'الفواتير'!M46</f>
        <v/>
      </c>
    </row>
    <row r="20">
      <c r="A20" s="18" t="inlineStr">
        <is>
          <t>أقل رصيد متوقع خلال الفترة</t>
        </is>
      </c>
      <c r="B20" s="19" t="n"/>
      <c r="C20" s="36">
        <f>MIN(F6:F15)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A20:B20"/>
    <mergeCell ref="A1:G1"/>
    <mergeCell ref="B3:C3"/>
    <mergeCell ref="A19:B19"/>
    <mergeCell ref="A2:G2"/>
    <mergeCell ref="A18:B18"/>
  </mergeCells>
  <conditionalFormatting sqref="G6:G15">
    <cfRule type="cellIs" priority="1" operator="equal" dxfId="0">
      <formula>"عجز"</formula>
    </cfRule>
    <cfRule type="cellIs" priority="2" operator="equal" dxfId="2">
      <formula>"متاح"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2026-10-29T09:33:58Z</dcterms:created>
  <dcterms:modified xmlns:dcterms="http://purl.org/dc/terms/" xmlns:xsi="http://www.w3.org/2001/XMLSchema-instance" xsi:type="dcterms:W3CDTF">2026-10-29T09:33:58Z</dcterms:modified>
</cp:coreProperties>
</file>