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وحدات" sheetId="3" state="visible" r:id="rId3"/>
    <sheet xmlns:r="http://schemas.openxmlformats.org/officeDocument/2006/relationships" name="الملخص" sheetId="4" state="visible" r:id="rId4"/>
  </sheets>
  <definedNames>
    <definedName name="_xlnm.Print_Area" localSheetId="2">'الوحدات'!$A$1:$O$36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.00;[Red]-#,##0.00"/>
    <numFmt numFmtId="167" formatCode="#,##0;[Red]-#,##0"/>
    <numFmt numFmtId="168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8" fontId="10" fillId="4" borderId="2" applyAlignment="1" applyProtection="1" pivotButton="0" quotePrefix="0" xfId="0">
      <alignment horizontal="center" vertical="center"/>
      <protection locked="0" hidden="0"/>
    </xf>
    <xf numFmtId="166" fontId="10" fillId="0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6" pivotButton="0" quotePrefix="0" xfId="0"/>
    <xf numFmtId="167" fontId="16" fillId="5" borderId="6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6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8" fontId="15" fillId="3" borderId="2" applyAlignment="1" pivotButton="0" quotePrefix="0" xfId="0">
      <alignment horizontal="center" vertical="center"/>
    </xf>
    <xf numFmtId="166" fontId="15" fillId="3" borderId="2" applyAlignment="1" pivotButton="0" quotePrefix="0" xfId="0">
      <alignment horizontal="center" vertical="center"/>
    </xf>
    <xf numFmtId="168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595959"/>
      </font>
      <fill>
        <patternFill patternType="solid">
          <fgColor rgb="00E7E8EB"/>
        </patternFill>
      </fill>
    </dxf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كشف الإيجارات والمستأجرين (Rent Roll)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كشف بكل وحدات العقار المؤجر: المساحة والمستأجر ومدة العقد والإيجار الشهري ونسبة الزيادة، والمستحق من بداية السنة والمحصل والمتأخرات، وحالة كل وحدة (سارٍ، ينتهي قريبًا، منتهي، شاغرة)، مع ملخص للإشغال وخسارة الشواغر.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تاريخ الكشف والإيجار السوقي للمتر أعلى ورقة «الوحدات».</t>
        </is>
      </c>
    </row>
    <row r="8" ht="34" customHeight="1">
      <c r="A8" s="11" t="inlineStr">
        <is>
          <t>•</t>
        </is>
      </c>
      <c r="B8" s="12" t="inlineStr">
        <is>
          <t>لكل وحدة اكتب الرقم والنوع والمساحة، وللمؤجرة المستأجر وبداية ونهاية العقد والإيجار الشهري ونسبة الزيادة السنوية والمحصل من بداية السنة. الوحدة الشاغرة تُترك بدون مستأجر.</t>
        </is>
      </c>
    </row>
    <row r="9" ht="34" customHeight="1">
      <c r="A9" s="11" t="inlineStr">
        <is>
          <t>•</t>
        </is>
      </c>
      <c r="B9" s="12" t="inlineStr">
        <is>
          <t>ورقة «الملخص» تعطي نسبة الإشغال بالعدد والمساحة وإجمالي الإيجارات والمتأخرات والعقود التي تحتاج تجديدًا وخسارة الشواغر.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المستحق يُحسب من أول السنة أو بداية العقد (الأحدث) حتى تاريخ الكشف أو نهاية العقد، بالشهر الكامل. العقد المنتهي والمستأجر ما زال شاغلًا يحتاج تجديدًا أو إخلاءً.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36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9" customWidth="1" min="3" max="3"/>
    <col width="24" customWidth="1" min="4" max="4"/>
    <col width="11" customWidth="1" min="5" max="5"/>
    <col width="11" customWidth="1" min="6" max="6"/>
    <col width="12" customWidth="1" min="7" max="7"/>
    <col width="9" customWidth="1" min="8" max="8"/>
    <col width="13" customWidth="1" min="9" max="9"/>
    <col width="9" customWidth="1" min="10" max="10"/>
    <col width="13" customWidth="1" min="11" max="11"/>
    <col width="13" customWidth="1" min="12" max="12"/>
    <col width="12" customWidth="1" min="13" max="13"/>
    <col width="17" customWidth="1" min="14" max="14"/>
    <col width="10" customWidth="1" min="15" max="15"/>
  </cols>
  <sheetData>
    <row r="1" ht="30" customHeight="1">
      <c r="A1" s="15" t="inlineStr">
        <is>
          <t>كشف الإيجارات والمستأجرين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تاريخ الكشف</t>
        </is>
      </c>
      <c r="B3" s="19" t="n"/>
      <c r="C3" s="20" t="n">
        <v>46326</v>
      </c>
      <c r="E3" s="18" t="inlineStr">
        <is>
          <t>الإيجار السوقي للمتر شهريًا</t>
        </is>
      </c>
      <c r="F3" s="19" t="n"/>
      <c r="G3" s="21" t="n">
        <v>250</v>
      </c>
    </row>
    <row r="5" ht="44" customHeight="1">
      <c r="A5" s="22" t="inlineStr">
        <is>
          <t>الوحدة</t>
        </is>
      </c>
      <c r="B5" s="22" t="inlineStr">
        <is>
          <t>النوع</t>
        </is>
      </c>
      <c r="C5" s="22" t="inlineStr">
        <is>
          <t>المساحة م2</t>
        </is>
      </c>
      <c r="D5" s="22" t="inlineStr">
        <is>
          <t>المستأجر</t>
        </is>
      </c>
      <c r="E5" s="22" t="inlineStr">
        <is>
          <t>بداية العقد</t>
        </is>
      </c>
      <c r="F5" s="22" t="inlineStr">
        <is>
          <t>نهاية العقد</t>
        </is>
      </c>
      <c r="G5" s="22" t="inlineStr">
        <is>
          <t>الإيجار الشهري</t>
        </is>
      </c>
      <c r="H5" s="22" t="inlineStr">
        <is>
          <t>الزيادة السنوية</t>
        </is>
      </c>
      <c r="I5" s="22" t="inlineStr">
        <is>
          <t>الإيجار السنوي</t>
        </is>
      </c>
      <c r="J5" s="22" t="inlineStr">
        <is>
          <t>شهور مستحقة هذا العام</t>
        </is>
      </c>
      <c r="K5" s="22" t="inlineStr">
        <is>
          <t>المستحق من أول السنة</t>
        </is>
      </c>
      <c r="L5" s="22" t="inlineStr">
        <is>
          <t>المحصل</t>
        </is>
      </c>
      <c r="M5" s="22" t="inlineStr">
        <is>
          <t>المتأخرات</t>
        </is>
      </c>
      <c r="N5" s="22" t="inlineStr">
        <is>
          <t>الحالة</t>
        </is>
      </c>
      <c r="O5" s="22" t="inlineStr">
        <is>
          <t>أيام حتى نهاية العقد</t>
        </is>
      </c>
    </row>
    <row r="6">
      <c r="A6" s="23" t="inlineStr">
        <is>
          <t>G-01</t>
        </is>
      </c>
      <c r="B6" s="23" t="inlineStr">
        <is>
          <t>محل</t>
        </is>
      </c>
      <c r="C6" s="24" t="n">
        <v>85</v>
      </c>
      <c r="D6" s="25" t="inlineStr">
        <is>
          <t>صيدلية الشفاء</t>
        </is>
      </c>
      <c r="E6" s="20" t="n">
        <v>45292</v>
      </c>
      <c r="F6" s="20" t="n">
        <v>47118</v>
      </c>
      <c r="G6" s="21" t="n">
        <v>24000</v>
      </c>
      <c r="H6" s="26" t="n">
        <v>0.1</v>
      </c>
      <c r="I6" s="27">
        <f>IF(OR(D6="",G6=""),"",G6*12)</f>
        <v/>
      </c>
      <c r="J6" s="28">
        <f>IF(OR(D6="",E6="",F6=""),"",MAX(0,(YEAR(MIN(F6,$C$3))-YEAR(MAX(E6,DATE(YEAR($C$3),1,1))))*12+MONTH(MIN(F6,$C$3))-MONTH(MAX(E6,DATE(YEAR($C$3),1,1)))+1))</f>
        <v/>
      </c>
      <c r="K6" s="27">
        <f>IF(J6="","",N(G6)*J6)</f>
        <v/>
      </c>
      <c r="L6" s="21" t="n">
        <v>240000</v>
      </c>
      <c r="M6" s="27">
        <f>IF(K6="","",K6-N(L6))</f>
        <v/>
      </c>
      <c r="N6" s="29">
        <f>IF(A6="","",IF(D6="","شاغرة",IF(F6&lt;$C$3,"منتهي العقد",IF(F6-$C$3&lt;=90,"ينتهي خلال 90 يومًا","سارٍ"))))</f>
        <v/>
      </c>
      <c r="O6" s="28">
        <f>IF(OR(D6="",F6=""),"",F6-$C$3)</f>
        <v/>
      </c>
    </row>
    <row r="7">
      <c r="A7" s="23" t="inlineStr">
        <is>
          <t>G-02</t>
        </is>
      </c>
      <c r="B7" s="23" t="inlineStr">
        <is>
          <t>محل</t>
        </is>
      </c>
      <c r="C7" s="24" t="n">
        <v>60</v>
      </c>
      <c r="D7" s="25" t="inlineStr">
        <is>
          <t>مخبز الأمانة</t>
        </is>
      </c>
      <c r="E7" s="20" t="n">
        <v>45809</v>
      </c>
      <c r="F7" s="20" t="n">
        <v>46538</v>
      </c>
      <c r="G7" s="21" t="n">
        <v>17500</v>
      </c>
      <c r="H7" s="26" t="n">
        <v>0.08</v>
      </c>
      <c r="I7" s="27">
        <f>IF(OR(D7="",G7=""),"",G7*12)</f>
        <v/>
      </c>
      <c r="J7" s="28">
        <f>IF(OR(D7="",E7="",F7=""),"",MAX(0,(YEAR(MIN(F7,$C$3))-YEAR(MAX(E7,DATE(YEAR($C$3),1,1))))*12+MONTH(MIN(F7,$C$3))-MONTH(MAX(E7,DATE(YEAR($C$3),1,1)))+1))</f>
        <v/>
      </c>
      <c r="K7" s="27">
        <f>IF(J7="","",N(G7)*J7)</f>
        <v/>
      </c>
      <c r="L7" s="21" t="n">
        <v>157500</v>
      </c>
      <c r="M7" s="27">
        <f>IF(K7="","",K7-N(L7))</f>
        <v/>
      </c>
      <c r="N7" s="29">
        <f>IF(A7="","",IF(D7="","شاغرة",IF(F7&lt;$C$3,"منتهي العقد",IF(F7-$C$3&lt;=90,"ينتهي خلال 90 يومًا","سارٍ"))))</f>
        <v/>
      </c>
      <c r="O7" s="28">
        <f>IF(OR(D7="",F7=""),"",F7-$C$3)</f>
        <v/>
      </c>
    </row>
    <row r="8">
      <c r="A8" s="23" t="inlineStr">
        <is>
          <t>G-03</t>
        </is>
      </c>
      <c r="B8" s="23" t="inlineStr">
        <is>
          <t>محل</t>
        </is>
      </c>
      <c r="C8" s="24" t="n">
        <v>70</v>
      </c>
      <c r="D8" s="25" t="n"/>
      <c r="E8" s="20" t="n"/>
      <c r="F8" s="20" t="n"/>
      <c r="G8" s="21" t="n"/>
      <c r="H8" s="26" t="n"/>
      <c r="I8" s="27">
        <f>IF(OR(D8="",G8=""),"",G8*12)</f>
        <v/>
      </c>
      <c r="J8" s="28">
        <f>IF(OR(D8="",E8="",F8=""),"",MAX(0,(YEAR(MIN(F8,$C$3))-YEAR(MAX(E8,DATE(YEAR($C$3),1,1))))*12+MONTH(MIN(F8,$C$3))-MONTH(MAX(E8,DATE(YEAR($C$3),1,1)))+1))</f>
        <v/>
      </c>
      <c r="K8" s="27">
        <f>IF(J8="","",N(G8)*J8)</f>
        <v/>
      </c>
      <c r="L8" s="21" t="n"/>
      <c r="M8" s="27">
        <f>IF(K8="","",K8-N(L8))</f>
        <v/>
      </c>
      <c r="N8" s="29">
        <f>IF(A8="","",IF(D8="","شاغرة",IF(F8&lt;$C$3,"منتهي العقد",IF(F8-$C$3&lt;=90,"ينتهي خلال 90 يومًا","سارٍ"))))</f>
        <v/>
      </c>
      <c r="O8" s="28">
        <f>IF(OR(D8="",F8=""),"",F8-$C$3)</f>
        <v/>
      </c>
    </row>
    <row r="9">
      <c r="A9" s="23" t="inlineStr">
        <is>
          <t>G-04</t>
        </is>
      </c>
      <c r="B9" s="23" t="inlineStr">
        <is>
          <t>محل</t>
        </is>
      </c>
      <c r="C9" s="24" t="n">
        <v>120</v>
      </c>
      <c r="D9" s="25" t="inlineStr">
        <is>
          <t>سوبر ماركت النور</t>
        </is>
      </c>
      <c r="E9" s="20" t="n">
        <v>44986</v>
      </c>
      <c r="F9" s="20" t="n">
        <v>46387</v>
      </c>
      <c r="G9" s="21" t="n">
        <v>32000</v>
      </c>
      <c r="H9" s="26" t="n">
        <v>0.1</v>
      </c>
      <c r="I9" s="27">
        <f>IF(OR(D9="",G9=""),"",G9*12)</f>
        <v/>
      </c>
      <c r="J9" s="28">
        <f>IF(OR(D9="",E9="",F9=""),"",MAX(0,(YEAR(MIN(F9,$C$3))-YEAR(MAX(E9,DATE(YEAR($C$3),1,1))))*12+MONTH(MIN(F9,$C$3))-MONTH(MAX(E9,DATE(YEAR($C$3),1,1)))+1))</f>
        <v/>
      </c>
      <c r="K9" s="27">
        <f>IF(J9="","",N(G9)*J9)</f>
        <v/>
      </c>
      <c r="L9" s="21" t="n">
        <v>320000</v>
      </c>
      <c r="M9" s="27">
        <f>IF(K9="","",K9-N(L9))</f>
        <v/>
      </c>
      <c r="N9" s="29">
        <f>IF(A9="","",IF(D9="","شاغرة",IF(F9&lt;$C$3,"منتهي العقد",IF(F9-$C$3&lt;=90,"ينتهي خلال 90 يومًا","سارٍ"))))</f>
        <v/>
      </c>
      <c r="O9" s="28">
        <f>IF(OR(D9="",F9=""),"",F9-$C$3)</f>
        <v/>
      </c>
    </row>
    <row r="10">
      <c r="A10" s="23" t="inlineStr">
        <is>
          <t>1-01</t>
        </is>
      </c>
      <c r="B10" s="23" t="inlineStr">
        <is>
          <t>مكتب</t>
        </is>
      </c>
      <c r="C10" s="24" t="n">
        <v>140</v>
      </c>
      <c r="D10" s="25" t="inlineStr">
        <is>
          <t>شركة المستقبل للبرمجيات</t>
        </is>
      </c>
      <c r="E10" s="20" t="n">
        <v>45658</v>
      </c>
      <c r="F10" s="20" t="n">
        <v>47483</v>
      </c>
      <c r="G10" s="21" t="n">
        <v>28000</v>
      </c>
      <c r="H10" s="26" t="n">
        <v>0.07000000000000001</v>
      </c>
      <c r="I10" s="27">
        <f>IF(OR(D10="",G10=""),"",G10*12)</f>
        <v/>
      </c>
      <c r="J10" s="28">
        <f>IF(OR(D10="",E10="",F10=""),"",MAX(0,(YEAR(MIN(F10,$C$3))-YEAR(MAX(E10,DATE(YEAR($C$3),1,1))))*12+MONTH(MIN(F10,$C$3))-MONTH(MAX(E10,DATE(YEAR($C$3),1,1)))+1))</f>
        <v/>
      </c>
      <c r="K10" s="27">
        <f>IF(J10="","",N(G10)*J10)</f>
        <v/>
      </c>
      <c r="L10" s="21" t="n">
        <v>252000</v>
      </c>
      <c r="M10" s="27">
        <f>IF(K10="","",K10-N(L10))</f>
        <v/>
      </c>
      <c r="N10" s="29">
        <f>IF(A10="","",IF(D10="","شاغرة",IF(F10&lt;$C$3,"منتهي العقد",IF(F10-$C$3&lt;=90,"ينتهي خلال 90 يومًا","سارٍ"))))</f>
        <v/>
      </c>
      <c r="O10" s="28">
        <f>IF(OR(D10="",F10=""),"",F10-$C$3)</f>
        <v/>
      </c>
    </row>
    <row r="11">
      <c r="A11" s="23" t="inlineStr">
        <is>
          <t>1-02</t>
        </is>
      </c>
      <c r="B11" s="23" t="inlineStr">
        <is>
          <t>مكتب</t>
        </is>
      </c>
      <c r="C11" s="24" t="n">
        <v>95</v>
      </c>
      <c r="D11" s="25" t="inlineStr">
        <is>
          <t>مكتب د. سامي للمحاسبة</t>
        </is>
      </c>
      <c r="E11" s="20" t="n">
        <v>45536</v>
      </c>
      <c r="F11" s="20" t="n">
        <v>46265</v>
      </c>
      <c r="G11" s="21" t="n">
        <v>19000</v>
      </c>
      <c r="H11" s="26" t="n">
        <v>0.07000000000000001</v>
      </c>
      <c r="I11" s="27">
        <f>IF(OR(D11="",G11=""),"",G11*12)</f>
        <v/>
      </c>
      <c r="J11" s="28">
        <f>IF(OR(D11="",E11="",F11=""),"",MAX(0,(YEAR(MIN(F11,$C$3))-YEAR(MAX(E11,DATE(YEAR($C$3),1,1))))*12+MONTH(MIN(F11,$C$3))-MONTH(MAX(E11,DATE(YEAR($C$3),1,1)))+1))</f>
        <v/>
      </c>
      <c r="K11" s="27">
        <f>IF(J11="","",N(G11)*J11)</f>
        <v/>
      </c>
      <c r="L11" s="21" t="n">
        <v>152000</v>
      </c>
      <c r="M11" s="27">
        <f>IF(K11="","",K11-N(L11))</f>
        <v/>
      </c>
      <c r="N11" s="29">
        <f>IF(A11="","",IF(D11="","شاغرة",IF(F11&lt;$C$3,"منتهي العقد",IF(F11-$C$3&lt;=90,"ينتهي خلال 90 يومًا","سارٍ"))))</f>
        <v/>
      </c>
      <c r="O11" s="28">
        <f>IF(OR(D11="",F11=""),"",F11-$C$3)</f>
        <v/>
      </c>
    </row>
    <row r="12">
      <c r="A12" s="23" t="inlineStr">
        <is>
          <t>1-03</t>
        </is>
      </c>
      <c r="B12" s="23" t="inlineStr">
        <is>
          <t>مكتب</t>
        </is>
      </c>
      <c r="C12" s="24" t="n">
        <v>110</v>
      </c>
      <c r="D12" s="25" t="n"/>
      <c r="E12" s="20" t="n"/>
      <c r="F12" s="20" t="n"/>
      <c r="G12" s="21" t="n"/>
      <c r="H12" s="26" t="n"/>
      <c r="I12" s="27">
        <f>IF(OR(D12="",G12=""),"",G12*12)</f>
        <v/>
      </c>
      <c r="J12" s="28">
        <f>IF(OR(D12="",E12="",F12=""),"",MAX(0,(YEAR(MIN(F12,$C$3))-YEAR(MAX(E12,DATE(YEAR($C$3),1,1))))*12+MONTH(MIN(F12,$C$3))-MONTH(MAX(E12,DATE(YEAR($C$3),1,1)))+1))</f>
        <v/>
      </c>
      <c r="K12" s="27">
        <f>IF(J12="","",N(G12)*J12)</f>
        <v/>
      </c>
      <c r="L12" s="21" t="n"/>
      <c r="M12" s="27">
        <f>IF(K12="","",K12-N(L12))</f>
        <v/>
      </c>
      <c r="N12" s="29">
        <f>IF(A12="","",IF(D12="","شاغرة",IF(F12&lt;$C$3,"منتهي العقد",IF(F12-$C$3&lt;=90,"ينتهي خلال 90 يومًا","سارٍ"))))</f>
        <v/>
      </c>
      <c r="O12" s="28">
        <f>IF(OR(D12="",F12=""),"",F12-$C$3)</f>
        <v/>
      </c>
    </row>
    <row r="13">
      <c r="A13" s="23" t="inlineStr">
        <is>
          <t>2-01</t>
        </is>
      </c>
      <c r="B13" s="23" t="inlineStr">
        <is>
          <t>شقة</t>
        </is>
      </c>
      <c r="C13" s="24" t="n">
        <v>160</v>
      </c>
      <c r="D13" s="25" t="inlineStr">
        <is>
          <t>أ. خالد عبد الرحمن</t>
        </is>
      </c>
      <c r="E13" s="20" t="n">
        <v>45931</v>
      </c>
      <c r="F13" s="20" t="n">
        <v>46660</v>
      </c>
      <c r="G13" s="21" t="n">
        <v>15000</v>
      </c>
      <c r="H13" s="26" t="n">
        <v>0.1</v>
      </c>
      <c r="I13" s="27">
        <f>IF(OR(D13="",G13=""),"",G13*12)</f>
        <v/>
      </c>
      <c r="J13" s="28">
        <f>IF(OR(D13="",E13="",F13=""),"",MAX(0,(YEAR(MIN(F13,$C$3))-YEAR(MAX(E13,DATE(YEAR($C$3),1,1))))*12+MONTH(MIN(F13,$C$3))-MONTH(MAX(E13,DATE(YEAR($C$3),1,1)))+1))</f>
        <v/>
      </c>
      <c r="K13" s="27">
        <f>IF(J13="","",N(G13)*J13)</f>
        <v/>
      </c>
      <c r="L13" s="21" t="n">
        <v>150000</v>
      </c>
      <c r="M13" s="27">
        <f>IF(K13="","",K13-N(L13))</f>
        <v/>
      </c>
      <c r="N13" s="29">
        <f>IF(A13="","",IF(D13="","شاغرة",IF(F13&lt;$C$3,"منتهي العقد",IF(F13-$C$3&lt;=90,"ينتهي خلال 90 يومًا","سارٍ"))))</f>
        <v/>
      </c>
      <c r="O13" s="28">
        <f>IF(OR(D13="",F13=""),"",F13-$C$3)</f>
        <v/>
      </c>
    </row>
    <row r="14">
      <c r="A14" s="23" t="inlineStr">
        <is>
          <t>2-02</t>
        </is>
      </c>
      <c r="B14" s="23" t="inlineStr">
        <is>
          <t>شقة</t>
        </is>
      </c>
      <c r="C14" s="24" t="n">
        <v>160</v>
      </c>
      <c r="D14" s="25" t="inlineStr">
        <is>
          <t>د. نهى إبراهيم</t>
        </is>
      </c>
      <c r="E14" s="20" t="n">
        <v>46054</v>
      </c>
      <c r="F14" s="20" t="n">
        <v>46783</v>
      </c>
      <c r="G14" s="21" t="n">
        <v>15500</v>
      </c>
      <c r="H14" s="26" t="n">
        <v>0.1</v>
      </c>
      <c r="I14" s="27">
        <f>IF(OR(D14="",G14=""),"",G14*12)</f>
        <v/>
      </c>
      <c r="J14" s="28">
        <f>IF(OR(D14="",E14="",F14=""),"",MAX(0,(YEAR(MIN(F14,$C$3))-YEAR(MAX(E14,DATE(YEAR($C$3),1,1))))*12+MONTH(MIN(F14,$C$3))-MONTH(MAX(E14,DATE(YEAR($C$3),1,1)))+1))</f>
        <v/>
      </c>
      <c r="K14" s="27">
        <f>IF(J14="","",N(G14)*J14)</f>
        <v/>
      </c>
      <c r="L14" s="21" t="n">
        <v>124000</v>
      </c>
      <c r="M14" s="27">
        <f>IF(K14="","",K14-N(L14))</f>
        <v/>
      </c>
      <c r="N14" s="29">
        <f>IF(A14="","",IF(D14="","شاغرة",IF(F14&lt;$C$3,"منتهي العقد",IF(F14-$C$3&lt;=90,"ينتهي خلال 90 يومًا","سارٍ"))))</f>
        <v/>
      </c>
      <c r="O14" s="28">
        <f>IF(OR(D14="",F14=""),"",F14-$C$3)</f>
        <v/>
      </c>
    </row>
    <row r="15">
      <c r="A15" s="23" t="n"/>
      <c r="B15" s="23" t="n"/>
      <c r="C15" s="24" t="n"/>
      <c r="D15" s="25" t="n"/>
      <c r="E15" s="20" t="n"/>
      <c r="F15" s="20" t="n"/>
      <c r="G15" s="21" t="n"/>
      <c r="H15" s="26" t="n"/>
      <c r="I15" s="27">
        <f>IF(OR(D15="",G15=""),"",G15*12)</f>
        <v/>
      </c>
      <c r="J15" s="28">
        <f>IF(OR(D15="",E15="",F15=""),"",MAX(0,(YEAR(MIN(F15,$C$3))-YEAR(MAX(E15,DATE(YEAR($C$3),1,1))))*12+MONTH(MIN(F15,$C$3))-MONTH(MAX(E15,DATE(YEAR($C$3),1,1)))+1))</f>
        <v/>
      </c>
      <c r="K15" s="27">
        <f>IF(J15="","",N(G15)*J15)</f>
        <v/>
      </c>
      <c r="L15" s="21" t="n"/>
      <c r="M15" s="27">
        <f>IF(K15="","",K15-N(L15))</f>
        <v/>
      </c>
      <c r="N15" s="29">
        <f>IF(A15="","",IF(D15="","شاغرة",IF(F15&lt;$C$3,"منتهي العقد",IF(F15-$C$3&lt;=90,"ينتهي خلال 90 يومًا","سارٍ"))))</f>
        <v/>
      </c>
      <c r="O15" s="28">
        <f>IF(OR(D15="",F15=""),"",F15-$C$3)</f>
        <v/>
      </c>
    </row>
    <row r="16">
      <c r="A16" s="23" t="n"/>
      <c r="B16" s="23" t="n"/>
      <c r="C16" s="24" t="n"/>
      <c r="D16" s="25" t="n"/>
      <c r="E16" s="20" t="n"/>
      <c r="F16" s="20" t="n"/>
      <c r="G16" s="21" t="n"/>
      <c r="H16" s="26" t="n"/>
      <c r="I16" s="27">
        <f>IF(OR(D16="",G16=""),"",G16*12)</f>
        <v/>
      </c>
      <c r="J16" s="28">
        <f>IF(OR(D16="",E16="",F16=""),"",MAX(0,(YEAR(MIN(F16,$C$3))-YEAR(MAX(E16,DATE(YEAR($C$3),1,1))))*12+MONTH(MIN(F16,$C$3))-MONTH(MAX(E16,DATE(YEAR($C$3),1,1)))+1))</f>
        <v/>
      </c>
      <c r="K16" s="27">
        <f>IF(J16="","",N(G16)*J16)</f>
        <v/>
      </c>
      <c r="L16" s="21" t="n"/>
      <c r="M16" s="27">
        <f>IF(K16="","",K16-N(L16))</f>
        <v/>
      </c>
      <c r="N16" s="29">
        <f>IF(A16="","",IF(D16="","شاغرة",IF(F16&lt;$C$3,"منتهي العقد",IF(F16-$C$3&lt;=90,"ينتهي خلال 90 يومًا","سارٍ"))))</f>
        <v/>
      </c>
      <c r="O16" s="28">
        <f>IF(OR(D16="",F16=""),"",F16-$C$3)</f>
        <v/>
      </c>
    </row>
    <row r="17">
      <c r="A17" s="23" t="n"/>
      <c r="B17" s="23" t="n"/>
      <c r="C17" s="24" t="n"/>
      <c r="D17" s="25" t="n"/>
      <c r="E17" s="20" t="n"/>
      <c r="F17" s="20" t="n"/>
      <c r="G17" s="21" t="n"/>
      <c r="H17" s="26" t="n"/>
      <c r="I17" s="27">
        <f>IF(OR(D17="",G17=""),"",G17*12)</f>
        <v/>
      </c>
      <c r="J17" s="28">
        <f>IF(OR(D17="",E17="",F17=""),"",MAX(0,(YEAR(MIN(F17,$C$3))-YEAR(MAX(E17,DATE(YEAR($C$3),1,1))))*12+MONTH(MIN(F17,$C$3))-MONTH(MAX(E17,DATE(YEAR($C$3),1,1)))+1))</f>
        <v/>
      </c>
      <c r="K17" s="27">
        <f>IF(J17="","",N(G17)*J17)</f>
        <v/>
      </c>
      <c r="L17" s="21" t="n"/>
      <c r="M17" s="27">
        <f>IF(K17="","",K17-N(L17))</f>
        <v/>
      </c>
      <c r="N17" s="29">
        <f>IF(A17="","",IF(D17="","شاغرة",IF(F17&lt;$C$3,"منتهي العقد",IF(F17-$C$3&lt;=90,"ينتهي خلال 90 يومًا","سارٍ"))))</f>
        <v/>
      </c>
      <c r="O17" s="28">
        <f>IF(OR(D17="",F17=""),"",F17-$C$3)</f>
        <v/>
      </c>
    </row>
    <row r="18">
      <c r="A18" s="23" t="n"/>
      <c r="B18" s="23" t="n"/>
      <c r="C18" s="24" t="n"/>
      <c r="D18" s="25" t="n"/>
      <c r="E18" s="20" t="n"/>
      <c r="F18" s="20" t="n"/>
      <c r="G18" s="21" t="n"/>
      <c r="H18" s="26" t="n"/>
      <c r="I18" s="27">
        <f>IF(OR(D18="",G18=""),"",G18*12)</f>
        <v/>
      </c>
      <c r="J18" s="28">
        <f>IF(OR(D18="",E18="",F18=""),"",MAX(0,(YEAR(MIN(F18,$C$3))-YEAR(MAX(E18,DATE(YEAR($C$3),1,1))))*12+MONTH(MIN(F18,$C$3))-MONTH(MAX(E18,DATE(YEAR($C$3),1,1)))+1))</f>
        <v/>
      </c>
      <c r="K18" s="27">
        <f>IF(J18="","",N(G18)*J18)</f>
        <v/>
      </c>
      <c r="L18" s="21" t="n"/>
      <c r="M18" s="27">
        <f>IF(K18="","",K18-N(L18))</f>
        <v/>
      </c>
      <c r="N18" s="29">
        <f>IF(A18="","",IF(D18="","شاغرة",IF(F18&lt;$C$3,"منتهي العقد",IF(F18-$C$3&lt;=90,"ينتهي خلال 90 يومًا","سارٍ"))))</f>
        <v/>
      </c>
      <c r="O18" s="28">
        <f>IF(OR(D18="",F18=""),"",F18-$C$3)</f>
        <v/>
      </c>
    </row>
    <row r="19">
      <c r="A19" s="23" t="n"/>
      <c r="B19" s="23" t="n"/>
      <c r="C19" s="24" t="n"/>
      <c r="D19" s="25" t="n"/>
      <c r="E19" s="20" t="n"/>
      <c r="F19" s="20" t="n"/>
      <c r="G19" s="21" t="n"/>
      <c r="H19" s="26" t="n"/>
      <c r="I19" s="27">
        <f>IF(OR(D19="",G19=""),"",G19*12)</f>
        <v/>
      </c>
      <c r="J19" s="28">
        <f>IF(OR(D19="",E19="",F19=""),"",MAX(0,(YEAR(MIN(F19,$C$3))-YEAR(MAX(E19,DATE(YEAR($C$3),1,1))))*12+MONTH(MIN(F19,$C$3))-MONTH(MAX(E19,DATE(YEAR($C$3),1,1)))+1))</f>
        <v/>
      </c>
      <c r="K19" s="27">
        <f>IF(J19="","",N(G19)*J19)</f>
        <v/>
      </c>
      <c r="L19" s="21" t="n"/>
      <c r="M19" s="27">
        <f>IF(K19="","",K19-N(L19))</f>
        <v/>
      </c>
      <c r="N19" s="29">
        <f>IF(A19="","",IF(D19="","شاغرة",IF(F19&lt;$C$3,"منتهي العقد",IF(F19-$C$3&lt;=90,"ينتهي خلال 90 يومًا","سارٍ"))))</f>
        <v/>
      </c>
      <c r="O19" s="28">
        <f>IF(OR(D19="",F19=""),"",F19-$C$3)</f>
        <v/>
      </c>
    </row>
    <row r="20">
      <c r="A20" s="23" t="n"/>
      <c r="B20" s="23" t="n"/>
      <c r="C20" s="24" t="n"/>
      <c r="D20" s="25" t="n"/>
      <c r="E20" s="20" t="n"/>
      <c r="F20" s="20" t="n"/>
      <c r="G20" s="21" t="n"/>
      <c r="H20" s="26" t="n"/>
      <c r="I20" s="27">
        <f>IF(OR(D20="",G20=""),"",G20*12)</f>
        <v/>
      </c>
      <c r="J20" s="28">
        <f>IF(OR(D20="",E20="",F20=""),"",MAX(0,(YEAR(MIN(F20,$C$3))-YEAR(MAX(E20,DATE(YEAR($C$3),1,1))))*12+MONTH(MIN(F20,$C$3))-MONTH(MAX(E20,DATE(YEAR($C$3),1,1)))+1))</f>
        <v/>
      </c>
      <c r="K20" s="27">
        <f>IF(J20="","",N(G20)*J20)</f>
        <v/>
      </c>
      <c r="L20" s="21" t="n"/>
      <c r="M20" s="27">
        <f>IF(K20="","",K20-N(L20))</f>
        <v/>
      </c>
      <c r="N20" s="29">
        <f>IF(A20="","",IF(D20="","شاغرة",IF(F20&lt;$C$3,"منتهي العقد",IF(F20-$C$3&lt;=90,"ينتهي خلال 90 يومًا","سارٍ"))))</f>
        <v/>
      </c>
      <c r="O20" s="28">
        <f>IF(OR(D20="",F20=""),"",F20-$C$3)</f>
        <v/>
      </c>
    </row>
    <row r="21">
      <c r="A21" s="23" t="n"/>
      <c r="B21" s="23" t="n"/>
      <c r="C21" s="24" t="n"/>
      <c r="D21" s="25" t="n"/>
      <c r="E21" s="20" t="n"/>
      <c r="F21" s="20" t="n"/>
      <c r="G21" s="21" t="n"/>
      <c r="H21" s="26" t="n"/>
      <c r="I21" s="27">
        <f>IF(OR(D21="",G21=""),"",G21*12)</f>
        <v/>
      </c>
      <c r="J21" s="28">
        <f>IF(OR(D21="",E21="",F21=""),"",MAX(0,(YEAR(MIN(F21,$C$3))-YEAR(MAX(E21,DATE(YEAR($C$3),1,1))))*12+MONTH(MIN(F21,$C$3))-MONTH(MAX(E21,DATE(YEAR($C$3),1,1)))+1))</f>
        <v/>
      </c>
      <c r="K21" s="27">
        <f>IF(J21="","",N(G21)*J21)</f>
        <v/>
      </c>
      <c r="L21" s="21" t="n"/>
      <c r="M21" s="27">
        <f>IF(K21="","",K21-N(L21))</f>
        <v/>
      </c>
      <c r="N21" s="29">
        <f>IF(A21="","",IF(D21="","شاغرة",IF(F21&lt;$C$3,"منتهي العقد",IF(F21-$C$3&lt;=90,"ينتهي خلال 90 يومًا","سارٍ"))))</f>
        <v/>
      </c>
      <c r="O21" s="28">
        <f>IF(OR(D21="",F21=""),"",F21-$C$3)</f>
        <v/>
      </c>
    </row>
    <row r="22">
      <c r="A22" s="23" t="n"/>
      <c r="B22" s="23" t="n"/>
      <c r="C22" s="24" t="n"/>
      <c r="D22" s="25" t="n"/>
      <c r="E22" s="20" t="n"/>
      <c r="F22" s="20" t="n"/>
      <c r="G22" s="21" t="n"/>
      <c r="H22" s="26" t="n"/>
      <c r="I22" s="27">
        <f>IF(OR(D22="",G22=""),"",G22*12)</f>
        <v/>
      </c>
      <c r="J22" s="28">
        <f>IF(OR(D22="",E22="",F22=""),"",MAX(0,(YEAR(MIN(F22,$C$3))-YEAR(MAX(E22,DATE(YEAR($C$3),1,1))))*12+MONTH(MIN(F22,$C$3))-MONTH(MAX(E22,DATE(YEAR($C$3),1,1)))+1))</f>
        <v/>
      </c>
      <c r="K22" s="27">
        <f>IF(J22="","",N(G22)*J22)</f>
        <v/>
      </c>
      <c r="L22" s="21" t="n"/>
      <c r="M22" s="27">
        <f>IF(K22="","",K22-N(L22))</f>
        <v/>
      </c>
      <c r="N22" s="29">
        <f>IF(A22="","",IF(D22="","شاغرة",IF(F22&lt;$C$3,"منتهي العقد",IF(F22-$C$3&lt;=90,"ينتهي خلال 90 يومًا","سارٍ"))))</f>
        <v/>
      </c>
      <c r="O22" s="28">
        <f>IF(OR(D22="",F22=""),"",F22-$C$3)</f>
        <v/>
      </c>
    </row>
    <row r="23">
      <c r="A23" s="23" t="n"/>
      <c r="B23" s="23" t="n"/>
      <c r="C23" s="24" t="n"/>
      <c r="D23" s="25" t="n"/>
      <c r="E23" s="20" t="n"/>
      <c r="F23" s="20" t="n"/>
      <c r="G23" s="21" t="n"/>
      <c r="H23" s="26" t="n"/>
      <c r="I23" s="27">
        <f>IF(OR(D23="",G23=""),"",G23*12)</f>
        <v/>
      </c>
      <c r="J23" s="28">
        <f>IF(OR(D23="",E23="",F23=""),"",MAX(0,(YEAR(MIN(F23,$C$3))-YEAR(MAX(E23,DATE(YEAR($C$3),1,1))))*12+MONTH(MIN(F23,$C$3))-MONTH(MAX(E23,DATE(YEAR($C$3),1,1)))+1))</f>
        <v/>
      </c>
      <c r="K23" s="27">
        <f>IF(J23="","",N(G23)*J23)</f>
        <v/>
      </c>
      <c r="L23" s="21" t="n"/>
      <c r="M23" s="27">
        <f>IF(K23="","",K23-N(L23))</f>
        <v/>
      </c>
      <c r="N23" s="29">
        <f>IF(A23="","",IF(D23="","شاغرة",IF(F23&lt;$C$3,"منتهي العقد",IF(F23-$C$3&lt;=90,"ينتهي خلال 90 يومًا","سارٍ"))))</f>
        <v/>
      </c>
      <c r="O23" s="28">
        <f>IF(OR(D23="",F23=""),"",F23-$C$3)</f>
        <v/>
      </c>
    </row>
    <row r="24">
      <c r="A24" s="23" t="n"/>
      <c r="B24" s="23" t="n"/>
      <c r="C24" s="24" t="n"/>
      <c r="D24" s="25" t="n"/>
      <c r="E24" s="20" t="n"/>
      <c r="F24" s="20" t="n"/>
      <c r="G24" s="21" t="n"/>
      <c r="H24" s="26" t="n"/>
      <c r="I24" s="27">
        <f>IF(OR(D24="",G24=""),"",G24*12)</f>
        <v/>
      </c>
      <c r="J24" s="28">
        <f>IF(OR(D24="",E24="",F24=""),"",MAX(0,(YEAR(MIN(F24,$C$3))-YEAR(MAX(E24,DATE(YEAR($C$3),1,1))))*12+MONTH(MIN(F24,$C$3))-MONTH(MAX(E24,DATE(YEAR($C$3),1,1)))+1))</f>
        <v/>
      </c>
      <c r="K24" s="27">
        <f>IF(J24="","",N(G24)*J24)</f>
        <v/>
      </c>
      <c r="L24" s="21" t="n"/>
      <c r="M24" s="27">
        <f>IF(K24="","",K24-N(L24))</f>
        <v/>
      </c>
      <c r="N24" s="29">
        <f>IF(A24="","",IF(D24="","شاغرة",IF(F24&lt;$C$3,"منتهي العقد",IF(F24-$C$3&lt;=90,"ينتهي خلال 90 يومًا","سارٍ"))))</f>
        <v/>
      </c>
      <c r="O24" s="28">
        <f>IF(OR(D24="",F24=""),"",F24-$C$3)</f>
        <v/>
      </c>
    </row>
    <row r="25">
      <c r="A25" s="23" t="n"/>
      <c r="B25" s="23" t="n"/>
      <c r="C25" s="24" t="n"/>
      <c r="D25" s="25" t="n"/>
      <c r="E25" s="20" t="n"/>
      <c r="F25" s="20" t="n"/>
      <c r="G25" s="21" t="n"/>
      <c r="H25" s="26" t="n"/>
      <c r="I25" s="27">
        <f>IF(OR(D25="",G25=""),"",G25*12)</f>
        <v/>
      </c>
      <c r="J25" s="28">
        <f>IF(OR(D25="",E25="",F25=""),"",MAX(0,(YEAR(MIN(F25,$C$3))-YEAR(MAX(E25,DATE(YEAR($C$3),1,1))))*12+MONTH(MIN(F25,$C$3))-MONTH(MAX(E25,DATE(YEAR($C$3),1,1)))+1))</f>
        <v/>
      </c>
      <c r="K25" s="27">
        <f>IF(J25="","",N(G25)*J25)</f>
        <v/>
      </c>
      <c r="L25" s="21" t="n"/>
      <c r="M25" s="27">
        <f>IF(K25="","",K25-N(L25))</f>
        <v/>
      </c>
      <c r="N25" s="29">
        <f>IF(A25="","",IF(D25="","شاغرة",IF(F25&lt;$C$3,"منتهي العقد",IF(F25-$C$3&lt;=90,"ينتهي خلال 90 يومًا","سارٍ"))))</f>
        <v/>
      </c>
      <c r="O25" s="28">
        <f>IF(OR(D25="",F25=""),"",F25-$C$3)</f>
        <v/>
      </c>
    </row>
    <row r="26">
      <c r="A26" s="23" t="n"/>
      <c r="B26" s="23" t="n"/>
      <c r="C26" s="24" t="n"/>
      <c r="D26" s="25" t="n"/>
      <c r="E26" s="20" t="n"/>
      <c r="F26" s="20" t="n"/>
      <c r="G26" s="21" t="n"/>
      <c r="H26" s="26" t="n"/>
      <c r="I26" s="27">
        <f>IF(OR(D26="",G26=""),"",G26*12)</f>
        <v/>
      </c>
      <c r="J26" s="28">
        <f>IF(OR(D26="",E26="",F26=""),"",MAX(0,(YEAR(MIN(F26,$C$3))-YEAR(MAX(E26,DATE(YEAR($C$3),1,1))))*12+MONTH(MIN(F26,$C$3))-MONTH(MAX(E26,DATE(YEAR($C$3),1,1)))+1))</f>
        <v/>
      </c>
      <c r="K26" s="27">
        <f>IF(J26="","",N(G26)*J26)</f>
        <v/>
      </c>
      <c r="L26" s="21" t="n"/>
      <c r="M26" s="27">
        <f>IF(K26="","",K26-N(L26))</f>
        <v/>
      </c>
      <c r="N26" s="29">
        <f>IF(A26="","",IF(D26="","شاغرة",IF(F26&lt;$C$3,"منتهي العقد",IF(F26-$C$3&lt;=90,"ينتهي خلال 90 يومًا","سارٍ"))))</f>
        <v/>
      </c>
      <c r="O26" s="28">
        <f>IF(OR(D26="",F26=""),"",F26-$C$3)</f>
        <v/>
      </c>
    </row>
    <row r="27">
      <c r="A27" s="23" t="n"/>
      <c r="B27" s="23" t="n"/>
      <c r="C27" s="24" t="n"/>
      <c r="D27" s="25" t="n"/>
      <c r="E27" s="20" t="n"/>
      <c r="F27" s="20" t="n"/>
      <c r="G27" s="21" t="n"/>
      <c r="H27" s="26" t="n"/>
      <c r="I27" s="27">
        <f>IF(OR(D27="",G27=""),"",G27*12)</f>
        <v/>
      </c>
      <c r="J27" s="28">
        <f>IF(OR(D27="",E27="",F27=""),"",MAX(0,(YEAR(MIN(F27,$C$3))-YEAR(MAX(E27,DATE(YEAR($C$3),1,1))))*12+MONTH(MIN(F27,$C$3))-MONTH(MAX(E27,DATE(YEAR($C$3),1,1)))+1))</f>
        <v/>
      </c>
      <c r="K27" s="27">
        <f>IF(J27="","",N(G27)*J27)</f>
        <v/>
      </c>
      <c r="L27" s="21" t="n"/>
      <c r="M27" s="27">
        <f>IF(K27="","",K27-N(L27))</f>
        <v/>
      </c>
      <c r="N27" s="29">
        <f>IF(A27="","",IF(D27="","شاغرة",IF(F27&lt;$C$3,"منتهي العقد",IF(F27-$C$3&lt;=90,"ينتهي خلال 90 يومًا","سارٍ"))))</f>
        <v/>
      </c>
      <c r="O27" s="28">
        <f>IF(OR(D27="",F27=""),"",F27-$C$3)</f>
        <v/>
      </c>
    </row>
    <row r="28">
      <c r="A28" s="23" t="n"/>
      <c r="B28" s="23" t="n"/>
      <c r="C28" s="24" t="n"/>
      <c r="D28" s="25" t="n"/>
      <c r="E28" s="20" t="n"/>
      <c r="F28" s="20" t="n"/>
      <c r="G28" s="21" t="n"/>
      <c r="H28" s="26" t="n"/>
      <c r="I28" s="27">
        <f>IF(OR(D28="",G28=""),"",G28*12)</f>
        <v/>
      </c>
      <c r="J28" s="28">
        <f>IF(OR(D28="",E28="",F28=""),"",MAX(0,(YEAR(MIN(F28,$C$3))-YEAR(MAX(E28,DATE(YEAR($C$3),1,1))))*12+MONTH(MIN(F28,$C$3))-MONTH(MAX(E28,DATE(YEAR($C$3),1,1)))+1))</f>
        <v/>
      </c>
      <c r="K28" s="27">
        <f>IF(J28="","",N(G28)*J28)</f>
        <v/>
      </c>
      <c r="L28" s="21" t="n"/>
      <c r="M28" s="27">
        <f>IF(K28="","",K28-N(L28))</f>
        <v/>
      </c>
      <c r="N28" s="29">
        <f>IF(A28="","",IF(D28="","شاغرة",IF(F28&lt;$C$3,"منتهي العقد",IF(F28-$C$3&lt;=90,"ينتهي خلال 90 يومًا","سارٍ"))))</f>
        <v/>
      </c>
      <c r="O28" s="28">
        <f>IF(OR(D28="",F28=""),"",F28-$C$3)</f>
        <v/>
      </c>
    </row>
    <row r="29">
      <c r="A29" s="23" t="n"/>
      <c r="B29" s="23" t="n"/>
      <c r="C29" s="24" t="n"/>
      <c r="D29" s="25" t="n"/>
      <c r="E29" s="20" t="n"/>
      <c r="F29" s="20" t="n"/>
      <c r="G29" s="21" t="n"/>
      <c r="H29" s="26" t="n"/>
      <c r="I29" s="27">
        <f>IF(OR(D29="",G29=""),"",G29*12)</f>
        <v/>
      </c>
      <c r="J29" s="28">
        <f>IF(OR(D29="",E29="",F29=""),"",MAX(0,(YEAR(MIN(F29,$C$3))-YEAR(MAX(E29,DATE(YEAR($C$3),1,1))))*12+MONTH(MIN(F29,$C$3))-MONTH(MAX(E29,DATE(YEAR($C$3),1,1)))+1))</f>
        <v/>
      </c>
      <c r="K29" s="27">
        <f>IF(J29="","",N(G29)*J29)</f>
        <v/>
      </c>
      <c r="L29" s="21" t="n"/>
      <c r="M29" s="27">
        <f>IF(K29="","",K29-N(L29))</f>
        <v/>
      </c>
      <c r="N29" s="29">
        <f>IF(A29="","",IF(D29="","شاغرة",IF(F29&lt;$C$3,"منتهي العقد",IF(F29-$C$3&lt;=90,"ينتهي خلال 90 يومًا","سارٍ"))))</f>
        <v/>
      </c>
      <c r="O29" s="28">
        <f>IF(OR(D29="",F29=""),"",F29-$C$3)</f>
        <v/>
      </c>
    </row>
    <row r="30">
      <c r="A30" s="23" t="n"/>
      <c r="B30" s="23" t="n"/>
      <c r="C30" s="24" t="n"/>
      <c r="D30" s="25" t="n"/>
      <c r="E30" s="20" t="n"/>
      <c r="F30" s="20" t="n"/>
      <c r="G30" s="21" t="n"/>
      <c r="H30" s="26" t="n"/>
      <c r="I30" s="27">
        <f>IF(OR(D30="",G30=""),"",G30*12)</f>
        <v/>
      </c>
      <c r="J30" s="28">
        <f>IF(OR(D30="",E30="",F30=""),"",MAX(0,(YEAR(MIN(F30,$C$3))-YEAR(MAX(E30,DATE(YEAR($C$3),1,1))))*12+MONTH(MIN(F30,$C$3))-MONTH(MAX(E30,DATE(YEAR($C$3),1,1)))+1))</f>
        <v/>
      </c>
      <c r="K30" s="27">
        <f>IF(J30="","",N(G30)*J30)</f>
        <v/>
      </c>
      <c r="L30" s="21" t="n"/>
      <c r="M30" s="27">
        <f>IF(K30="","",K30-N(L30))</f>
        <v/>
      </c>
      <c r="N30" s="29">
        <f>IF(A30="","",IF(D30="","شاغرة",IF(F30&lt;$C$3,"منتهي العقد",IF(F30-$C$3&lt;=90,"ينتهي خلال 90 يومًا","سارٍ"))))</f>
        <v/>
      </c>
      <c r="O30" s="28">
        <f>IF(OR(D30="",F30=""),"",F30-$C$3)</f>
        <v/>
      </c>
    </row>
    <row r="31">
      <c r="A31" s="23" t="n"/>
      <c r="B31" s="23" t="n"/>
      <c r="C31" s="24" t="n"/>
      <c r="D31" s="25" t="n"/>
      <c r="E31" s="20" t="n"/>
      <c r="F31" s="20" t="n"/>
      <c r="G31" s="21" t="n"/>
      <c r="H31" s="26" t="n"/>
      <c r="I31" s="27">
        <f>IF(OR(D31="",G31=""),"",G31*12)</f>
        <v/>
      </c>
      <c r="J31" s="28">
        <f>IF(OR(D31="",E31="",F31=""),"",MAX(0,(YEAR(MIN(F31,$C$3))-YEAR(MAX(E31,DATE(YEAR($C$3),1,1))))*12+MONTH(MIN(F31,$C$3))-MONTH(MAX(E31,DATE(YEAR($C$3),1,1)))+1))</f>
        <v/>
      </c>
      <c r="K31" s="27">
        <f>IF(J31="","",N(G31)*J31)</f>
        <v/>
      </c>
      <c r="L31" s="21" t="n"/>
      <c r="M31" s="27">
        <f>IF(K31="","",K31-N(L31))</f>
        <v/>
      </c>
      <c r="N31" s="29">
        <f>IF(A31="","",IF(D31="","شاغرة",IF(F31&lt;$C$3,"منتهي العقد",IF(F31-$C$3&lt;=90,"ينتهي خلال 90 يومًا","سارٍ"))))</f>
        <v/>
      </c>
      <c r="O31" s="28">
        <f>IF(OR(D31="",F31=""),"",F31-$C$3)</f>
        <v/>
      </c>
    </row>
    <row r="32">
      <c r="A32" s="23" t="n"/>
      <c r="B32" s="23" t="n"/>
      <c r="C32" s="24" t="n"/>
      <c r="D32" s="25" t="n"/>
      <c r="E32" s="20" t="n"/>
      <c r="F32" s="20" t="n"/>
      <c r="G32" s="21" t="n"/>
      <c r="H32" s="26" t="n"/>
      <c r="I32" s="27">
        <f>IF(OR(D32="",G32=""),"",G32*12)</f>
        <v/>
      </c>
      <c r="J32" s="28">
        <f>IF(OR(D32="",E32="",F32=""),"",MAX(0,(YEAR(MIN(F32,$C$3))-YEAR(MAX(E32,DATE(YEAR($C$3),1,1))))*12+MONTH(MIN(F32,$C$3))-MONTH(MAX(E32,DATE(YEAR($C$3),1,1)))+1))</f>
        <v/>
      </c>
      <c r="K32" s="27">
        <f>IF(J32="","",N(G32)*J32)</f>
        <v/>
      </c>
      <c r="L32" s="21" t="n"/>
      <c r="M32" s="27">
        <f>IF(K32="","",K32-N(L32))</f>
        <v/>
      </c>
      <c r="N32" s="29">
        <f>IF(A32="","",IF(D32="","شاغرة",IF(F32&lt;$C$3,"منتهي العقد",IF(F32-$C$3&lt;=90,"ينتهي خلال 90 يومًا","سارٍ"))))</f>
        <v/>
      </c>
      <c r="O32" s="28">
        <f>IF(OR(D32="",F32=""),"",F32-$C$3)</f>
        <v/>
      </c>
    </row>
    <row r="33">
      <c r="A33" s="23" t="n"/>
      <c r="B33" s="23" t="n"/>
      <c r="C33" s="24" t="n"/>
      <c r="D33" s="25" t="n"/>
      <c r="E33" s="20" t="n"/>
      <c r="F33" s="20" t="n"/>
      <c r="G33" s="21" t="n"/>
      <c r="H33" s="26" t="n"/>
      <c r="I33" s="27">
        <f>IF(OR(D33="",G33=""),"",G33*12)</f>
        <v/>
      </c>
      <c r="J33" s="28">
        <f>IF(OR(D33="",E33="",F33=""),"",MAX(0,(YEAR(MIN(F33,$C$3))-YEAR(MAX(E33,DATE(YEAR($C$3),1,1))))*12+MONTH(MIN(F33,$C$3))-MONTH(MAX(E33,DATE(YEAR($C$3),1,1)))+1))</f>
        <v/>
      </c>
      <c r="K33" s="27">
        <f>IF(J33="","",N(G33)*J33)</f>
        <v/>
      </c>
      <c r="L33" s="21" t="n"/>
      <c r="M33" s="27">
        <f>IF(K33="","",K33-N(L33))</f>
        <v/>
      </c>
      <c r="N33" s="29">
        <f>IF(A33="","",IF(D33="","شاغرة",IF(F33&lt;$C$3,"منتهي العقد",IF(F33-$C$3&lt;=90,"ينتهي خلال 90 يومًا","سارٍ"))))</f>
        <v/>
      </c>
      <c r="O33" s="28">
        <f>IF(OR(D33="",F33=""),"",F33-$C$3)</f>
        <v/>
      </c>
    </row>
    <row r="34">
      <c r="A34" s="23" t="n"/>
      <c r="B34" s="23" t="n"/>
      <c r="C34" s="24" t="n"/>
      <c r="D34" s="25" t="n"/>
      <c r="E34" s="20" t="n"/>
      <c r="F34" s="20" t="n"/>
      <c r="G34" s="21" t="n"/>
      <c r="H34" s="26" t="n"/>
      <c r="I34" s="27">
        <f>IF(OR(D34="",G34=""),"",G34*12)</f>
        <v/>
      </c>
      <c r="J34" s="28">
        <f>IF(OR(D34="",E34="",F34=""),"",MAX(0,(YEAR(MIN(F34,$C$3))-YEAR(MAX(E34,DATE(YEAR($C$3),1,1))))*12+MONTH(MIN(F34,$C$3))-MONTH(MAX(E34,DATE(YEAR($C$3),1,1)))+1))</f>
        <v/>
      </c>
      <c r="K34" s="27">
        <f>IF(J34="","",N(G34)*J34)</f>
        <v/>
      </c>
      <c r="L34" s="21" t="n"/>
      <c r="M34" s="27">
        <f>IF(K34="","",K34-N(L34))</f>
        <v/>
      </c>
      <c r="N34" s="29">
        <f>IF(A34="","",IF(D34="","شاغرة",IF(F34&lt;$C$3,"منتهي العقد",IF(F34-$C$3&lt;=90,"ينتهي خلال 90 يومًا","سارٍ"))))</f>
        <v/>
      </c>
      <c r="O34" s="28">
        <f>IF(OR(D34="",F34=""),"",F34-$C$3)</f>
        <v/>
      </c>
    </row>
    <row r="35">
      <c r="A35" s="23" t="n"/>
      <c r="B35" s="23" t="n"/>
      <c r="C35" s="24" t="n"/>
      <c r="D35" s="25" t="n"/>
      <c r="E35" s="20" t="n"/>
      <c r="F35" s="20" t="n"/>
      <c r="G35" s="21" t="n"/>
      <c r="H35" s="26" t="n"/>
      <c r="I35" s="27">
        <f>IF(OR(D35="",G35=""),"",G35*12)</f>
        <v/>
      </c>
      <c r="J35" s="28">
        <f>IF(OR(D35="",E35="",F35=""),"",MAX(0,(YEAR(MIN(F35,$C$3))-YEAR(MAX(E35,DATE(YEAR($C$3),1,1))))*12+MONTH(MIN(F35,$C$3))-MONTH(MAX(E35,DATE(YEAR($C$3),1,1)))+1))</f>
        <v/>
      </c>
      <c r="K35" s="27">
        <f>IF(J35="","",N(G35)*J35)</f>
        <v/>
      </c>
      <c r="L35" s="21" t="n"/>
      <c r="M35" s="27">
        <f>IF(K35="","",K35-N(L35))</f>
        <v/>
      </c>
      <c r="N35" s="29">
        <f>IF(A35="","",IF(D35="","شاغرة",IF(F35&lt;$C$3,"منتهي العقد",IF(F35-$C$3&lt;=90,"ينتهي خلال 90 يومًا","سارٍ"))))</f>
        <v/>
      </c>
      <c r="O35" s="28">
        <f>IF(OR(D35="",F35=""),"",F35-$C$3)</f>
        <v/>
      </c>
    </row>
    <row r="36">
      <c r="A36" s="30" t="n"/>
      <c r="B36" s="30" t="n"/>
      <c r="C36" s="31">
        <f>SUM(C6:C35)</f>
        <v/>
      </c>
      <c r="D36" s="32" t="inlineStr">
        <is>
          <t>الإجمالي</t>
        </is>
      </c>
      <c r="E36" s="30" t="n"/>
      <c r="F36" s="30" t="n"/>
      <c r="G36" s="33">
        <f>SUM(G6:G35)</f>
        <v/>
      </c>
      <c r="H36" s="30" t="n"/>
      <c r="I36" s="33">
        <f>SUM(I6:I35)</f>
        <v/>
      </c>
      <c r="J36" s="30" t="n"/>
      <c r="K36" s="33">
        <f>SUM(K6:K35)</f>
        <v/>
      </c>
      <c r="L36" s="33">
        <f>SUM(L6:L35)</f>
        <v/>
      </c>
      <c r="M36" s="33">
        <f>SUM(M6:M35)</f>
        <v/>
      </c>
      <c r="N36" s="30" t="n"/>
      <c r="O36" s="30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O1"/>
    <mergeCell ref="A3:B3"/>
    <mergeCell ref="E3:F3"/>
    <mergeCell ref="A2:O2"/>
  </mergeCells>
  <conditionalFormatting sqref="N6:N35">
    <cfRule type="cellIs" priority="1" operator="equal" dxfId="0">
      <formula>"شاغرة"</formula>
    </cfRule>
    <cfRule type="cellIs" priority="2" operator="equal" dxfId="1">
      <formula>"منتهي العقد"</formula>
    </cfRule>
    <cfRule type="cellIs" priority="3" operator="equal" dxfId="2">
      <formula>"ينتهي خلال 90 يومًا"</formula>
    </cfRule>
  </conditionalFormatting>
  <conditionalFormatting sqref="M6:M35">
    <cfRule type="cellIs" priority="4" operator="greaterThan" dxfId="1">
      <formula>0</formula>
    </cfRule>
  </conditionalFormatting>
  <dataValidations count="1">
    <dataValidation sqref="B6:B35" showDropDown="0" showInputMessage="0" showErrorMessage="0" allowBlank="1" type="list">
      <formula1>"محل,مكتب,شقة,مخزن,أخرى"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rightToLeft="1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</cols>
  <sheetData>
    <row r="1" ht="30" customHeight="1">
      <c r="A1" s="15" t="inlineStr">
        <is>
          <t>ملخص الإشغال والإيرادات</t>
        </is>
      </c>
      <c r="B1" s="16" t="n"/>
      <c r="C1" s="16" t="n"/>
    </row>
    <row r="4">
      <c r="A4" s="34" t="inlineStr">
        <is>
          <t>عدد الوحدات</t>
        </is>
      </c>
      <c r="B4" s="28">
        <f>COUNTA('الوحدات'!A6:A35)</f>
        <v/>
      </c>
    </row>
    <row r="5">
      <c r="A5" s="34" t="inlineStr">
        <is>
          <t>الوحدات المؤجرة</t>
        </is>
      </c>
      <c r="B5" s="28">
        <f>B4-COUNTIF('الوحدات'!$N$6:$N$35,"شاغرة")</f>
        <v/>
      </c>
    </row>
    <row r="6">
      <c r="A6" s="18" t="inlineStr">
        <is>
          <t>نسبة الإشغال بالعدد</t>
        </is>
      </c>
      <c r="B6" s="35">
        <f>IF(B4=0,"",B5/B4)</f>
        <v/>
      </c>
    </row>
    <row r="7">
      <c r="A7" s="34" t="inlineStr">
        <is>
          <t>إجمالي المساحة م2</t>
        </is>
      </c>
      <c r="B7" s="28">
        <f>SUM('الوحدات'!$C$6:$C$35)</f>
        <v/>
      </c>
    </row>
    <row r="8">
      <c r="A8" s="18" t="inlineStr">
        <is>
          <t>نسبة الإشغال بالمساحة</t>
        </is>
      </c>
      <c r="B8" s="35">
        <f>IF(B7=0,"",(B7-SUMIF('الوحدات'!$N$6:$N$35,"شاغرة",'الوحدات'!$C$6:$C$35))/B7)</f>
        <v/>
      </c>
    </row>
    <row r="9">
      <c r="A9" s="34" t="inlineStr">
        <is>
          <t>إجمالي الإيجار الشهري الحالي</t>
        </is>
      </c>
      <c r="B9" s="27">
        <f>'الوحدات'!G36</f>
        <v/>
      </c>
    </row>
    <row r="10">
      <c r="A10" s="34" t="inlineStr">
        <is>
          <t>إجمالي الإيجار السنوي</t>
        </is>
      </c>
      <c r="B10" s="27">
        <f>'الوحدات'!I36</f>
        <v/>
      </c>
    </row>
    <row r="11">
      <c r="A11" s="34" t="inlineStr">
        <is>
          <t>الإيجار الشهري بعد الزيادات القادمة</t>
        </is>
      </c>
      <c r="B11" s="27">
        <f>SUMPRODUCT('الوحدات'!G6:G35,1+'الوحدات'!H6:H35)</f>
        <v/>
      </c>
    </row>
    <row r="12">
      <c r="A12" s="34" t="inlineStr">
        <is>
          <t>المستحق من أول السنة</t>
        </is>
      </c>
      <c r="B12" s="27">
        <f>'الوحدات'!K36</f>
        <v/>
      </c>
    </row>
    <row r="13">
      <c r="A13" s="34" t="inlineStr">
        <is>
          <t>المحصل</t>
        </is>
      </c>
      <c r="B13" s="27">
        <f>'الوحدات'!L36</f>
        <v/>
      </c>
    </row>
    <row r="14">
      <c r="A14" s="18" t="inlineStr">
        <is>
          <t>المتأخرات</t>
        </is>
      </c>
      <c r="B14" s="36">
        <f>'الوحدات'!M36</f>
        <v/>
      </c>
    </row>
    <row r="15">
      <c r="A15" s="34" t="inlineStr">
        <is>
          <t>نسبة التحصيل</t>
        </is>
      </c>
      <c r="B15" s="37">
        <f>IF(B12=0,"",B13/B12)</f>
        <v/>
      </c>
    </row>
    <row r="16">
      <c r="A16" s="34" t="inlineStr">
        <is>
          <t>خسارة الشواغر الشهرية بالسعر السوقي</t>
        </is>
      </c>
      <c r="B16" s="27">
        <f>SUMIF('الوحدات'!$N$6:$N$35,"شاغرة",'الوحدات'!$C$6:$C$35)*'الوحدات'!G3</f>
        <v/>
      </c>
    </row>
    <row r="18" ht="30" customHeight="1">
      <c r="A18" s="22" t="inlineStr">
        <is>
          <t>الحالة</t>
        </is>
      </c>
      <c r="B18" s="22" t="inlineStr">
        <is>
          <t>عدد الوحدات</t>
        </is>
      </c>
      <c r="C18" s="22" t="inlineStr">
        <is>
          <t>المساحة</t>
        </is>
      </c>
    </row>
    <row r="19">
      <c r="A19" s="18" t="inlineStr">
        <is>
          <t>سارٍ</t>
        </is>
      </c>
      <c r="B19" s="28">
        <f>COUNTIF('الوحدات'!$N$6:$N$35,A19)</f>
        <v/>
      </c>
      <c r="C19" s="28">
        <f>SUMIF('الوحدات'!$N$6:$N$35,A19,'الوحدات'!$C$6:$C$35)</f>
        <v/>
      </c>
    </row>
    <row r="20">
      <c r="A20" s="18" t="inlineStr">
        <is>
          <t>ينتهي خلال 90 يومًا</t>
        </is>
      </c>
      <c r="B20" s="28">
        <f>COUNTIF('الوحدات'!$N$6:$N$35,A20)</f>
        <v/>
      </c>
      <c r="C20" s="28">
        <f>SUMIF('الوحدات'!$N$6:$N$35,A20,'الوحدات'!$C$6:$C$35)</f>
        <v/>
      </c>
    </row>
    <row r="21">
      <c r="A21" s="18" t="inlineStr">
        <is>
          <t>منتهي العقد</t>
        </is>
      </c>
      <c r="B21" s="28">
        <f>COUNTIF('الوحدات'!$N$6:$N$35,A21)</f>
        <v/>
      </c>
      <c r="C21" s="28">
        <f>SUMIF('الوحدات'!$N$6:$N$35,A21,'الوحدات'!$C$6:$C$35)</f>
        <v/>
      </c>
    </row>
    <row r="22">
      <c r="A22" s="18" t="inlineStr">
        <is>
          <t>شاغرة</t>
        </is>
      </c>
      <c r="B22" s="28">
        <f>COUNTIF('الوحدات'!$N$6:$N$35,A22)</f>
        <v/>
      </c>
      <c r="C22" s="28">
        <f>SUMIF('الوحدات'!$N$6:$N$35,A22,'الوحدات'!$C$6:$C$35)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2026-10-29T09:55:57Z</dcterms:created>
  <dcterms:modified xmlns:dcterms="http://purl.org/dc/terms/" xmlns:xsi="http://www.w3.org/2001/XMLSchema-instance" xsi:type="dcterms:W3CDTF">2026-10-29T09:55:57Z</dcterms:modified>
</cp:coreProperties>
</file>